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xecutable\Excel_sheets\"/>
    </mc:Choice>
  </mc:AlternateContent>
  <xr:revisionPtr revIDLastSave="0" documentId="13_ncr:1_{6133DD77-F2A4-4DDE-99DB-4C3AA9D4DB87}" xr6:coauthVersionLast="47" xr6:coauthVersionMax="47" xr10:uidLastSave="{00000000-0000-0000-0000-000000000000}"/>
  <bookViews>
    <workbookView xWindow="-108" yWindow="-108" windowWidth="23256" windowHeight="12576" activeTab="3" xr2:uid="{63948300-1F0C-49CC-8055-1C69963B6428}"/>
  </bookViews>
  <sheets>
    <sheet name="Series" sheetId="3" r:id="rId1"/>
    <sheet name="Parallel" sheetId="1" r:id="rId2"/>
    <sheet name="Dipole_H_Z" sheetId="4" r:id="rId3"/>
    <sheet name="P_dB" sheetId="10" r:id="rId4"/>
    <sheet name="Attenuation" sheetId="5" r:id="rId5"/>
    <sheet name="RDF" sheetId="6" r:id="rId6"/>
    <sheet name="VF" sheetId="7" r:id="rId7"/>
    <sheet name="Meteo" sheetId="8" r:id="rId8"/>
    <sheet name="Meteo_korekce" sheetId="9" r:id="rId9"/>
  </sheets>
  <definedNames>
    <definedName name="_xlnm._FilterDatabase" localSheetId="8" hidden="1">Meteo_korekce!$O$4:$Z$55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0" l="1"/>
  <c r="D22" i="10"/>
  <c r="F12" i="10"/>
  <c r="G12" i="10" s="1"/>
  <c r="D5" i="10"/>
  <c r="F5" i="10" s="1"/>
  <c r="G5" i="10" s="1"/>
  <c r="D6" i="10"/>
  <c r="F6" i="10" s="1"/>
  <c r="D7" i="10"/>
  <c r="F7" i="10" s="1"/>
  <c r="D8" i="10"/>
  <c r="F8" i="10" s="1"/>
  <c r="D10" i="10"/>
  <c r="F10" i="10" s="1"/>
  <c r="H10" i="10" s="1"/>
  <c r="D11" i="10"/>
  <c r="F11" i="10" s="1"/>
  <c r="D12" i="10"/>
  <c r="D13" i="10"/>
  <c r="F13" i="10" s="1"/>
  <c r="D14" i="10"/>
  <c r="F14" i="10" s="1"/>
  <c r="D15" i="10"/>
  <c r="F15" i="10" s="1"/>
  <c r="D16" i="10"/>
  <c r="F16" i="10" s="1"/>
  <c r="D9" i="10"/>
  <c r="F9" i="10" s="1"/>
  <c r="G9" i="10" s="1"/>
  <c r="V1" i="9"/>
  <c r="P6" i="9"/>
  <c r="Q6" i="9"/>
  <c r="R6" i="9"/>
  <c r="S6" i="9"/>
  <c r="T6" i="9"/>
  <c r="U6" i="9"/>
  <c r="V6" i="9"/>
  <c r="W6" i="9"/>
  <c r="X6" i="9"/>
  <c r="Y6" i="9"/>
  <c r="Z6" i="9"/>
  <c r="P7" i="9"/>
  <c r="Q7" i="9"/>
  <c r="R7" i="9"/>
  <c r="S7" i="9"/>
  <c r="T7" i="9"/>
  <c r="U7" i="9"/>
  <c r="V7" i="9"/>
  <c r="W7" i="9"/>
  <c r="X7" i="9"/>
  <c r="Y7" i="9"/>
  <c r="Z7" i="9"/>
  <c r="P8" i="9"/>
  <c r="Q8" i="9"/>
  <c r="R8" i="9"/>
  <c r="S8" i="9"/>
  <c r="T8" i="9"/>
  <c r="U8" i="9"/>
  <c r="V8" i="9"/>
  <c r="W8" i="9"/>
  <c r="X8" i="9"/>
  <c r="Y8" i="9"/>
  <c r="Z8" i="9"/>
  <c r="P9" i="9"/>
  <c r="Q9" i="9"/>
  <c r="R9" i="9"/>
  <c r="S9" i="9"/>
  <c r="T9" i="9"/>
  <c r="U9" i="9"/>
  <c r="V9" i="9"/>
  <c r="W9" i="9"/>
  <c r="X9" i="9"/>
  <c r="Y9" i="9"/>
  <c r="Z9" i="9"/>
  <c r="P10" i="9"/>
  <c r="Q10" i="9"/>
  <c r="R10" i="9"/>
  <c r="S10" i="9"/>
  <c r="T10" i="9"/>
  <c r="U10" i="9"/>
  <c r="V10" i="9"/>
  <c r="W10" i="9"/>
  <c r="X10" i="9"/>
  <c r="Y10" i="9"/>
  <c r="Z10" i="9"/>
  <c r="P11" i="9"/>
  <c r="Q11" i="9"/>
  <c r="R11" i="9"/>
  <c r="S11" i="9"/>
  <c r="T11" i="9"/>
  <c r="U11" i="9"/>
  <c r="V11" i="9"/>
  <c r="W11" i="9"/>
  <c r="X11" i="9"/>
  <c r="Y11" i="9"/>
  <c r="Z11" i="9"/>
  <c r="P12" i="9"/>
  <c r="Q12" i="9"/>
  <c r="R12" i="9"/>
  <c r="S12" i="9"/>
  <c r="T12" i="9"/>
  <c r="U12" i="9"/>
  <c r="V12" i="9"/>
  <c r="W12" i="9"/>
  <c r="X12" i="9"/>
  <c r="Y12" i="9"/>
  <c r="Z12" i="9"/>
  <c r="P13" i="9"/>
  <c r="Q13" i="9"/>
  <c r="R13" i="9"/>
  <c r="S13" i="9"/>
  <c r="T13" i="9"/>
  <c r="U13" i="9"/>
  <c r="V13" i="9"/>
  <c r="W13" i="9"/>
  <c r="X13" i="9"/>
  <c r="Y13" i="9"/>
  <c r="Z13" i="9"/>
  <c r="P14" i="9"/>
  <c r="Q14" i="9"/>
  <c r="R14" i="9"/>
  <c r="S14" i="9"/>
  <c r="T14" i="9"/>
  <c r="U14" i="9"/>
  <c r="V14" i="9"/>
  <c r="W14" i="9"/>
  <c r="X14" i="9"/>
  <c r="Y14" i="9"/>
  <c r="Z14" i="9"/>
  <c r="P15" i="9"/>
  <c r="Q15" i="9"/>
  <c r="R15" i="9"/>
  <c r="S15" i="9"/>
  <c r="T15" i="9"/>
  <c r="U15" i="9"/>
  <c r="V15" i="9"/>
  <c r="W15" i="9"/>
  <c r="X15" i="9"/>
  <c r="Y15" i="9"/>
  <c r="Z15" i="9"/>
  <c r="P16" i="9"/>
  <c r="Q16" i="9"/>
  <c r="R16" i="9"/>
  <c r="S16" i="9"/>
  <c r="T16" i="9"/>
  <c r="U16" i="9"/>
  <c r="V16" i="9"/>
  <c r="W16" i="9"/>
  <c r="X16" i="9"/>
  <c r="Y16" i="9"/>
  <c r="Z16" i="9"/>
  <c r="P17" i="9"/>
  <c r="Q17" i="9"/>
  <c r="R17" i="9"/>
  <c r="S17" i="9"/>
  <c r="T17" i="9"/>
  <c r="U17" i="9"/>
  <c r="V17" i="9"/>
  <c r="W17" i="9"/>
  <c r="X17" i="9"/>
  <c r="Y17" i="9"/>
  <c r="Z17" i="9"/>
  <c r="P18" i="9"/>
  <c r="Q18" i="9"/>
  <c r="R18" i="9"/>
  <c r="S18" i="9"/>
  <c r="T18" i="9"/>
  <c r="U18" i="9"/>
  <c r="V18" i="9"/>
  <c r="W18" i="9"/>
  <c r="X18" i="9"/>
  <c r="Y18" i="9"/>
  <c r="Z18" i="9"/>
  <c r="P19" i="9"/>
  <c r="Q19" i="9"/>
  <c r="R19" i="9"/>
  <c r="S19" i="9"/>
  <c r="T19" i="9"/>
  <c r="U19" i="9"/>
  <c r="V19" i="9"/>
  <c r="W19" i="9"/>
  <c r="X19" i="9"/>
  <c r="Y19" i="9"/>
  <c r="Z19" i="9"/>
  <c r="P20" i="9"/>
  <c r="Q20" i="9"/>
  <c r="R20" i="9"/>
  <c r="S20" i="9"/>
  <c r="T20" i="9"/>
  <c r="U20" i="9"/>
  <c r="V20" i="9"/>
  <c r="W20" i="9"/>
  <c r="X20" i="9"/>
  <c r="Y20" i="9"/>
  <c r="Z20" i="9"/>
  <c r="P21" i="9"/>
  <c r="Q21" i="9"/>
  <c r="R21" i="9"/>
  <c r="S21" i="9"/>
  <c r="T21" i="9"/>
  <c r="U21" i="9"/>
  <c r="V21" i="9"/>
  <c r="W21" i="9"/>
  <c r="X21" i="9"/>
  <c r="Y21" i="9"/>
  <c r="Z21" i="9"/>
  <c r="P22" i="9"/>
  <c r="Q22" i="9"/>
  <c r="R22" i="9"/>
  <c r="S22" i="9"/>
  <c r="T22" i="9"/>
  <c r="U22" i="9"/>
  <c r="V22" i="9"/>
  <c r="W22" i="9"/>
  <c r="X22" i="9"/>
  <c r="Y22" i="9"/>
  <c r="Z22" i="9"/>
  <c r="P23" i="9"/>
  <c r="Q23" i="9"/>
  <c r="R23" i="9"/>
  <c r="S23" i="9"/>
  <c r="T23" i="9"/>
  <c r="U23" i="9"/>
  <c r="V23" i="9"/>
  <c r="W23" i="9"/>
  <c r="X23" i="9"/>
  <c r="Y23" i="9"/>
  <c r="Z23" i="9"/>
  <c r="P24" i="9"/>
  <c r="Q24" i="9"/>
  <c r="R24" i="9"/>
  <c r="S24" i="9"/>
  <c r="T24" i="9"/>
  <c r="U24" i="9"/>
  <c r="V24" i="9"/>
  <c r="W24" i="9"/>
  <c r="X24" i="9"/>
  <c r="Y24" i="9"/>
  <c r="Z24" i="9"/>
  <c r="P25" i="9"/>
  <c r="Q25" i="9"/>
  <c r="R25" i="9"/>
  <c r="S25" i="9"/>
  <c r="T25" i="9"/>
  <c r="U25" i="9"/>
  <c r="V25" i="9"/>
  <c r="W25" i="9"/>
  <c r="X25" i="9"/>
  <c r="Y25" i="9"/>
  <c r="Z25" i="9"/>
  <c r="P26" i="9"/>
  <c r="Q26" i="9"/>
  <c r="R26" i="9"/>
  <c r="S26" i="9"/>
  <c r="T26" i="9"/>
  <c r="U26" i="9"/>
  <c r="V26" i="9"/>
  <c r="W26" i="9"/>
  <c r="X26" i="9"/>
  <c r="Y26" i="9"/>
  <c r="Z26" i="9"/>
  <c r="P27" i="9"/>
  <c r="Q27" i="9"/>
  <c r="R27" i="9"/>
  <c r="S27" i="9"/>
  <c r="T27" i="9"/>
  <c r="U27" i="9"/>
  <c r="V27" i="9"/>
  <c r="W27" i="9"/>
  <c r="X27" i="9"/>
  <c r="Y27" i="9"/>
  <c r="Z27" i="9"/>
  <c r="P28" i="9"/>
  <c r="Q28" i="9"/>
  <c r="R28" i="9"/>
  <c r="S28" i="9"/>
  <c r="T28" i="9"/>
  <c r="U28" i="9"/>
  <c r="V28" i="9"/>
  <c r="W28" i="9"/>
  <c r="X28" i="9"/>
  <c r="Y28" i="9"/>
  <c r="Z28" i="9"/>
  <c r="P29" i="9"/>
  <c r="Q29" i="9"/>
  <c r="R29" i="9"/>
  <c r="S29" i="9"/>
  <c r="T29" i="9"/>
  <c r="U29" i="9"/>
  <c r="V29" i="9"/>
  <c r="W29" i="9"/>
  <c r="X29" i="9"/>
  <c r="Y29" i="9"/>
  <c r="Z29" i="9"/>
  <c r="P30" i="9"/>
  <c r="Q30" i="9"/>
  <c r="R30" i="9"/>
  <c r="S30" i="9"/>
  <c r="T30" i="9"/>
  <c r="U30" i="9"/>
  <c r="V30" i="9"/>
  <c r="W30" i="9"/>
  <c r="X30" i="9"/>
  <c r="Y30" i="9"/>
  <c r="Z30" i="9"/>
  <c r="P31" i="9"/>
  <c r="Q31" i="9"/>
  <c r="R31" i="9"/>
  <c r="S31" i="9"/>
  <c r="T31" i="9"/>
  <c r="U31" i="9"/>
  <c r="V31" i="9"/>
  <c r="W31" i="9"/>
  <c r="X31" i="9"/>
  <c r="Y31" i="9"/>
  <c r="Z31" i="9"/>
  <c r="P32" i="9"/>
  <c r="Q32" i="9"/>
  <c r="R32" i="9"/>
  <c r="S32" i="9"/>
  <c r="T32" i="9"/>
  <c r="U32" i="9"/>
  <c r="V32" i="9"/>
  <c r="W32" i="9"/>
  <c r="X32" i="9"/>
  <c r="Y32" i="9"/>
  <c r="Z32" i="9"/>
  <c r="P33" i="9"/>
  <c r="Q33" i="9"/>
  <c r="R33" i="9"/>
  <c r="S33" i="9"/>
  <c r="T33" i="9"/>
  <c r="U33" i="9"/>
  <c r="V33" i="9"/>
  <c r="W33" i="9"/>
  <c r="X33" i="9"/>
  <c r="Y33" i="9"/>
  <c r="Z33" i="9"/>
  <c r="P34" i="9"/>
  <c r="Q34" i="9"/>
  <c r="R34" i="9"/>
  <c r="S34" i="9"/>
  <c r="T34" i="9"/>
  <c r="U34" i="9"/>
  <c r="V34" i="9"/>
  <c r="W34" i="9"/>
  <c r="X34" i="9"/>
  <c r="Y34" i="9"/>
  <c r="Z34" i="9"/>
  <c r="P35" i="9"/>
  <c r="Q35" i="9"/>
  <c r="R35" i="9"/>
  <c r="S35" i="9"/>
  <c r="T35" i="9"/>
  <c r="U35" i="9"/>
  <c r="V35" i="9"/>
  <c r="W35" i="9"/>
  <c r="X35" i="9"/>
  <c r="Y35" i="9"/>
  <c r="Z35" i="9"/>
  <c r="P36" i="9"/>
  <c r="Q36" i="9"/>
  <c r="R36" i="9"/>
  <c r="S36" i="9"/>
  <c r="T36" i="9"/>
  <c r="U36" i="9"/>
  <c r="V36" i="9"/>
  <c r="W36" i="9"/>
  <c r="X36" i="9"/>
  <c r="Y36" i="9"/>
  <c r="Z36" i="9"/>
  <c r="P37" i="9"/>
  <c r="Q37" i="9"/>
  <c r="R37" i="9"/>
  <c r="S37" i="9"/>
  <c r="T37" i="9"/>
  <c r="U37" i="9"/>
  <c r="V37" i="9"/>
  <c r="W37" i="9"/>
  <c r="X37" i="9"/>
  <c r="Y37" i="9"/>
  <c r="Z37" i="9"/>
  <c r="P38" i="9"/>
  <c r="Q38" i="9"/>
  <c r="R38" i="9"/>
  <c r="S38" i="9"/>
  <c r="T38" i="9"/>
  <c r="U38" i="9"/>
  <c r="V38" i="9"/>
  <c r="W38" i="9"/>
  <c r="X38" i="9"/>
  <c r="Y38" i="9"/>
  <c r="Z38" i="9"/>
  <c r="P39" i="9"/>
  <c r="Q39" i="9"/>
  <c r="R39" i="9"/>
  <c r="S39" i="9"/>
  <c r="T39" i="9"/>
  <c r="U39" i="9"/>
  <c r="V39" i="9"/>
  <c r="W39" i="9"/>
  <c r="X39" i="9"/>
  <c r="Y39" i="9"/>
  <c r="Z39" i="9"/>
  <c r="P40" i="9"/>
  <c r="Q40" i="9"/>
  <c r="R40" i="9"/>
  <c r="S40" i="9"/>
  <c r="T40" i="9"/>
  <c r="U40" i="9"/>
  <c r="V40" i="9"/>
  <c r="W40" i="9"/>
  <c r="X40" i="9"/>
  <c r="Y40" i="9"/>
  <c r="Z40" i="9"/>
  <c r="P41" i="9"/>
  <c r="Q41" i="9"/>
  <c r="R41" i="9"/>
  <c r="S41" i="9"/>
  <c r="T41" i="9"/>
  <c r="U41" i="9"/>
  <c r="V41" i="9"/>
  <c r="W41" i="9"/>
  <c r="X41" i="9"/>
  <c r="Y41" i="9"/>
  <c r="Z41" i="9"/>
  <c r="P42" i="9"/>
  <c r="Q42" i="9"/>
  <c r="R42" i="9"/>
  <c r="S42" i="9"/>
  <c r="T42" i="9"/>
  <c r="U42" i="9"/>
  <c r="V42" i="9"/>
  <c r="W42" i="9"/>
  <c r="X42" i="9"/>
  <c r="Y42" i="9"/>
  <c r="Z42" i="9"/>
  <c r="P43" i="9"/>
  <c r="Q43" i="9"/>
  <c r="R43" i="9"/>
  <c r="S43" i="9"/>
  <c r="T43" i="9"/>
  <c r="U43" i="9"/>
  <c r="V43" i="9"/>
  <c r="W43" i="9"/>
  <c r="X43" i="9"/>
  <c r="Y43" i="9"/>
  <c r="Z43" i="9"/>
  <c r="P44" i="9"/>
  <c r="Q44" i="9"/>
  <c r="R44" i="9"/>
  <c r="S44" i="9"/>
  <c r="T44" i="9"/>
  <c r="U44" i="9"/>
  <c r="V44" i="9"/>
  <c r="W44" i="9"/>
  <c r="X44" i="9"/>
  <c r="Y44" i="9"/>
  <c r="Z44" i="9"/>
  <c r="P45" i="9"/>
  <c r="Q45" i="9"/>
  <c r="R45" i="9"/>
  <c r="S45" i="9"/>
  <c r="T45" i="9"/>
  <c r="U45" i="9"/>
  <c r="V45" i="9"/>
  <c r="W45" i="9"/>
  <c r="X45" i="9"/>
  <c r="Y45" i="9"/>
  <c r="Z45" i="9"/>
  <c r="P46" i="9"/>
  <c r="Q46" i="9"/>
  <c r="R46" i="9"/>
  <c r="S46" i="9"/>
  <c r="T46" i="9"/>
  <c r="U46" i="9"/>
  <c r="V46" i="9"/>
  <c r="W46" i="9"/>
  <c r="X46" i="9"/>
  <c r="Y46" i="9"/>
  <c r="Z46" i="9"/>
  <c r="P47" i="9"/>
  <c r="Q47" i="9"/>
  <c r="R47" i="9"/>
  <c r="S47" i="9"/>
  <c r="T47" i="9"/>
  <c r="U47" i="9"/>
  <c r="V47" i="9"/>
  <c r="W47" i="9"/>
  <c r="X47" i="9"/>
  <c r="Y47" i="9"/>
  <c r="Z47" i="9"/>
  <c r="P48" i="9"/>
  <c r="Q48" i="9"/>
  <c r="R48" i="9"/>
  <c r="S48" i="9"/>
  <c r="T48" i="9"/>
  <c r="U48" i="9"/>
  <c r="V48" i="9"/>
  <c r="W48" i="9"/>
  <c r="X48" i="9"/>
  <c r="Y48" i="9"/>
  <c r="Z48" i="9"/>
  <c r="P49" i="9"/>
  <c r="Q49" i="9"/>
  <c r="R49" i="9"/>
  <c r="S49" i="9"/>
  <c r="T49" i="9"/>
  <c r="U49" i="9"/>
  <c r="V49" i="9"/>
  <c r="W49" i="9"/>
  <c r="X49" i="9"/>
  <c r="Y49" i="9"/>
  <c r="Z49" i="9"/>
  <c r="P50" i="9"/>
  <c r="Q50" i="9"/>
  <c r="R50" i="9"/>
  <c r="S50" i="9"/>
  <c r="T50" i="9"/>
  <c r="U50" i="9"/>
  <c r="V50" i="9"/>
  <c r="W50" i="9"/>
  <c r="X50" i="9"/>
  <c r="Y50" i="9"/>
  <c r="Z50" i="9"/>
  <c r="P51" i="9"/>
  <c r="Q51" i="9"/>
  <c r="R51" i="9"/>
  <c r="S51" i="9"/>
  <c r="T51" i="9"/>
  <c r="U51" i="9"/>
  <c r="V51" i="9"/>
  <c r="W51" i="9"/>
  <c r="X51" i="9"/>
  <c r="Y51" i="9"/>
  <c r="Z51" i="9"/>
  <c r="P52" i="9"/>
  <c r="Q52" i="9"/>
  <c r="R52" i="9"/>
  <c r="S52" i="9"/>
  <c r="T52" i="9"/>
  <c r="U52" i="9"/>
  <c r="V52" i="9"/>
  <c r="W52" i="9"/>
  <c r="X52" i="9"/>
  <c r="Y52" i="9"/>
  <c r="Z52" i="9"/>
  <c r="P53" i="9"/>
  <c r="Q53" i="9"/>
  <c r="R53" i="9"/>
  <c r="S53" i="9"/>
  <c r="T53" i="9"/>
  <c r="U53" i="9"/>
  <c r="V53" i="9"/>
  <c r="W53" i="9"/>
  <c r="X53" i="9"/>
  <c r="Y53" i="9"/>
  <c r="Z53" i="9"/>
  <c r="P54" i="9"/>
  <c r="Q54" i="9"/>
  <c r="R54" i="9"/>
  <c r="S54" i="9"/>
  <c r="T54" i="9"/>
  <c r="U54" i="9"/>
  <c r="V54" i="9"/>
  <c r="W54" i="9"/>
  <c r="X54" i="9"/>
  <c r="Y54" i="9"/>
  <c r="Z54" i="9"/>
  <c r="P55" i="9"/>
  <c r="Q55" i="9"/>
  <c r="R55" i="9"/>
  <c r="S55" i="9"/>
  <c r="T55" i="9"/>
  <c r="U55" i="9"/>
  <c r="V55" i="9"/>
  <c r="W55" i="9"/>
  <c r="X55" i="9"/>
  <c r="Y55" i="9"/>
  <c r="Z55" i="9"/>
  <c r="Q5" i="9"/>
  <c r="R5" i="9"/>
  <c r="S5" i="9"/>
  <c r="T5" i="9"/>
  <c r="U5" i="9"/>
  <c r="V5" i="9"/>
  <c r="W5" i="9"/>
  <c r="X5" i="9"/>
  <c r="Y5" i="9"/>
  <c r="Z5" i="9"/>
  <c r="P5" i="9"/>
  <c r="C6" i="9"/>
  <c r="D6" i="9"/>
  <c r="E6" i="9"/>
  <c r="F6" i="9"/>
  <c r="G6" i="9"/>
  <c r="H6" i="9"/>
  <c r="I6" i="9"/>
  <c r="J6" i="9"/>
  <c r="K6" i="9"/>
  <c r="L6" i="9"/>
  <c r="M6" i="9"/>
  <c r="C7" i="9"/>
  <c r="D7" i="9"/>
  <c r="E7" i="9"/>
  <c r="F7" i="9"/>
  <c r="G7" i="9"/>
  <c r="H7" i="9"/>
  <c r="I7" i="9"/>
  <c r="J7" i="9"/>
  <c r="K7" i="9"/>
  <c r="L7" i="9"/>
  <c r="M7" i="9"/>
  <c r="C8" i="9"/>
  <c r="D8" i="9"/>
  <c r="E8" i="9"/>
  <c r="F8" i="9"/>
  <c r="G8" i="9"/>
  <c r="H8" i="9"/>
  <c r="I8" i="9"/>
  <c r="J8" i="9"/>
  <c r="K8" i="9"/>
  <c r="L8" i="9"/>
  <c r="M8" i="9"/>
  <c r="C9" i="9"/>
  <c r="D9" i="9"/>
  <c r="E9" i="9"/>
  <c r="F9" i="9"/>
  <c r="G9" i="9"/>
  <c r="H9" i="9"/>
  <c r="I9" i="9"/>
  <c r="J9" i="9"/>
  <c r="K9" i="9"/>
  <c r="L9" i="9"/>
  <c r="M9" i="9"/>
  <c r="C10" i="9"/>
  <c r="D10" i="9"/>
  <c r="E10" i="9"/>
  <c r="F10" i="9"/>
  <c r="G10" i="9"/>
  <c r="H10" i="9"/>
  <c r="I10" i="9"/>
  <c r="J10" i="9"/>
  <c r="K10" i="9"/>
  <c r="L10" i="9"/>
  <c r="M10" i="9"/>
  <c r="C11" i="9"/>
  <c r="D11" i="9"/>
  <c r="E11" i="9"/>
  <c r="F11" i="9"/>
  <c r="G11" i="9"/>
  <c r="H11" i="9"/>
  <c r="I11" i="9"/>
  <c r="J11" i="9"/>
  <c r="K11" i="9"/>
  <c r="L11" i="9"/>
  <c r="M11" i="9"/>
  <c r="C12" i="9"/>
  <c r="D12" i="9"/>
  <c r="E12" i="9"/>
  <c r="F12" i="9"/>
  <c r="G12" i="9"/>
  <c r="H12" i="9"/>
  <c r="I12" i="9"/>
  <c r="J12" i="9"/>
  <c r="K12" i="9"/>
  <c r="L12" i="9"/>
  <c r="M12" i="9"/>
  <c r="C13" i="9"/>
  <c r="D13" i="9"/>
  <c r="E13" i="9"/>
  <c r="F13" i="9"/>
  <c r="G13" i="9"/>
  <c r="H13" i="9"/>
  <c r="I13" i="9"/>
  <c r="J13" i="9"/>
  <c r="K13" i="9"/>
  <c r="L13" i="9"/>
  <c r="M13" i="9"/>
  <c r="C14" i="9"/>
  <c r="D14" i="9"/>
  <c r="E14" i="9"/>
  <c r="F14" i="9"/>
  <c r="G14" i="9"/>
  <c r="H14" i="9"/>
  <c r="I14" i="9"/>
  <c r="J14" i="9"/>
  <c r="K14" i="9"/>
  <c r="L14" i="9"/>
  <c r="M14" i="9"/>
  <c r="C15" i="9"/>
  <c r="D15" i="9"/>
  <c r="E15" i="9"/>
  <c r="F15" i="9"/>
  <c r="G15" i="9"/>
  <c r="H15" i="9"/>
  <c r="I15" i="9"/>
  <c r="J15" i="9"/>
  <c r="K15" i="9"/>
  <c r="L15" i="9"/>
  <c r="M15" i="9"/>
  <c r="C16" i="9"/>
  <c r="D16" i="9"/>
  <c r="E16" i="9"/>
  <c r="F16" i="9"/>
  <c r="G16" i="9"/>
  <c r="H16" i="9"/>
  <c r="I16" i="9"/>
  <c r="J16" i="9"/>
  <c r="K16" i="9"/>
  <c r="L16" i="9"/>
  <c r="M16" i="9"/>
  <c r="C17" i="9"/>
  <c r="D17" i="9"/>
  <c r="E17" i="9"/>
  <c r="F17" i="9"/>
  <c r="G17" i="9"/>
  <c r="H17" i="9"/>
  <c r="I17" i="9"/>
  <c r="J17" i="9"/>
  <c r="K17" i="9"/>
  <c r="L17" i="9"/>
  <c r="M17" i="9"/>
  <c r="C18" i="9"/>
  <c r="D18" i="9"/>
  <c r="E18" i="9"/>
  <c r="F18" i="9"/>
  <c r="G18" i="9"/>
  <c r="H18" i="9"/>
  <c r="I18" i="9"/>
  <c r="J18" i="9"/>
  <c r="K18" i="9"/>
  <c r="L18" i="9"/>
  <c r="M18" i="9"/>
  <c r="C19" i="9"/>
  <c r="D19" i="9"/>
  <c r="E19" i="9"/>
  <c r="F19" i="9"/>
  <c r="G19" i="9"/>
  <c r="H19" i="9"/>
  <c r="I19" i="9"/>
  <c r="J19" i="9"/>
  <c r="K19" i="9"/>
  <c r="L19" i="9"/>
  <c r="M19" i="9"/>
  <c r="C20" i="9"/>
  <c r="D20" i="9"/>
  <c r="E20" i="9"/>
  <c r="F20" i="9"/>
  <c r="G20" i="9"/>
  <c r="H20" i="9"/>
  <c r="I20" i="9"/>
  <c r="J20" i="9"/>
  <c r="K20" i="9"/>
  <c r="L20" i="9"/>
  <c r="M20" i="9"/>
  <c r="C21" i="9"/>
  <c r="D21" i="9"/>
  <c r="E21" i="9"/>
  <c r="F21" i="9"/>
  <c r="G21" i="9"/>
  <c r="H21" i="9"/>
  <c r="I21" i="9"/>
  <c r="J21" i="9"/>
  <c r="K21" i="9"/>
  <c r="L21" i="9"/>
  <c r="M21" i="9"/>
  <c r="C22" i="9"/>
  <c r="D22" i="9"/>
  <c r="E22" i="9"/>
  <c r="F22" i="9"/>
  <c r="G22" i="9"/>
  <c r="H22" i="9"/>
  <c r="I22" i="9"/>
  <c r="J22" i="9"/>
  <c r="K22" i="9"/>
  <c r="L22" i="9"/>
  <c r="M22" i="9"/>
  <c r="C23" i="9"/>
  <c r="D23" i="9"/>
  <c r="E23" i="9"/>
  <c r="F23" i="9"/>
  <c r="G23" i="9"/>
  <c r="H23" i="9"/>
  <c r="I23" i="9"/>
  <c r="J23" i="9"/>
  <c r="K23" i="9"/>
  <c r="L23" i="9"/>
  <c r="M23" i="9"/>
  <c r="C24" i="9"/>
  <c r="D24" i="9"/>
  <c r="E24" i="9"/>
  <c r="F24" i="9"/>
  <c r="G24" i="9"/>
  <c r="H24" i="9"/>
  <c r="I24" i="9"/>
  <c r="J24" i="9"/>
  <c r="K24" i="9"/>
  <c r="L24" i="9"/>
  <c r="M24" i="9"/>
  <c r="C25" i="9"/>
  <c r="D25" i="9"/>
  <c r="E25" i="9"/>
  <c r="F25" i="9"/>
  <c r="G25" i="9"/>
  <c r="H25" i="9"/>
  <c r="I25" i="9"/>
  <c r="J25" i="9"/>
  <c r="K25" i="9"/>
  <c r="L25" i="9"/>
  <c r="M25" i="9"/>
  <c r="C26" i="9"/>
  <c r="D26" i="9"/>
  <c r="E26" i="9"/>
  <c r="F26" i="9"/>
  <c r="G26" i="9"/>
  <c r="H26" i="9"/>
  <c r="I26" i="9"/>
  <c r="J26" i="9"/>
  <c r="K26" i="9"/>
  <c r="L26" i="9"/>
  <c r="M26" i="9"/>
  <c r="C27" i="9"/>
  <c r="D27" i="9"/>
  <c r="E27" i="9"/>
  <c r="F27" i="9"/>
  <c r="G27" i="9"/>
  <c r="H27" i="9"/>
  <c r="I27" i="9"/>
  <c r="J27" i="9"/>
  <c r="K27" i="9"/>
  <c r="L27" i="9"/>
  <c r="M27" i="9"/>
  <c r="C28" i="9"/>
  <c r="D28" i="9"/>
  <c r="E28" i="9"/>
  <c r="F28" i="9"/>
  <c r="G28" i="9"/>
  <c r="H28" i="9"/>
  <c r="I28" i="9"/>
  <c r="J28" i="9"/>
  <c r="K28" i="9"/>
  <c r="L28" i="9"/>
  <c r="M28" i="9"/>
  <c r="C29" i="9"/>
  <c r="D29" i="9"/>
  <c r="E29" i="9"/>
  <c r="F29" i="9"/>
  <c r="G29" i="9"/>
  <c r="H29" i="9"/>
  <c r="I29" i="9"/>
  <c r="J29" i="9"/>
  <c r="K29" i="9"/>
  <c r="L29" i="9"/>
  <c r="M29" i="9"/>
  <c r="C30" i="9"/>
  <c r="D30" i="9"/>
  <c r="E30" i="9"/>
  <c r="F30" i="9"/>
  <c r="G30" i="9"/>
  <c r="H30" i="9"/>
  <c r="I30" i="9"/>
  <c r="J30" i="9"/>
  <c r="K30" i="9"/>
  <c r="L30" i="9"/>
  <c r="M30" i="9"/>
  <c r="C31" i="9"/>
  <c r="D31" i="9"/>
  <c r="E31" i="9"/>
  <c r="F31" i="9"/>
  <c r="G31" i="9"/>
  <c r="H31" i="9"/>
  <c r="I31" i="9"/>
  <c r="J31" i="9"/>
  <c r="K31" i="9"/>
  <c r="L31" i="9"/>
  <c r="M31" i="9"/>
  <c r="C32" i="9"/>
  <c r="D32" i="9"/>
  <c r="E32" i="9"/>
  <c r="F32" i="9"/>
  <c r="G32" i="9"/>
  <c r="H32" i="9"/>
  <c r="I32" i="9"/>
  <c r="J32" i="9"/>
  <c r="K32" i="9"/>
  <c r="L32" i="9"/>
  <c r="M32" i="9"/>
  <c r="C33" i="9"/>
  <c r="D33" i="9"/>
  <c r="E33" i="9"/>
  <c r="F33" i="9"/>
  <c r="G33" i="9"/>
  <c r="H33" i="9"/>
  <c r="I33" i="9"/>
  <c r="J33" i="9"/>
  <c r="K33" i="9"/>
  <c r="L33" i="9"/>
  <c r="M33" i="9"/>
  <c r="C34" i="9"/>
  <c r="D34" i="9"/>
  <c r="E34" i="9"/>
  <c r="F34" i="9"/>
  <c r="G34" i="9"/>
  <c r="H34" i="9"/>
  <c r="I34" i="9"/>
  <c r="J34" i="9"/>
  <c r="K34" i="9"/>
  <c r="L34" i="9"/>
  <c r="M34" i="9"/>
  <c r="C35" i="9"/>
  <c r="D35" i="9"/>
  <c r="E35" i="9"/>
  <c r="F35" i="9"/>
  <c r="G35" i="9"/>
  <c r="H35" i="9"/>
  <c r="I35" i="9"/>
  <c r="J35" i="9"/>
  <c r="K35" i="9"/>
  <c r="L35" i="9"/>
  <c r="M35" i="9"/>
  <c r="C36" i="9"/>
  <c r="D36" i="9"/>
  <c r="E36" i="9"/>
  <c r="F36" i="9"/>
  <c r="G36" i="9"/>
  <c r="H36" i="9"/>
  <c r="I36" i="9"/>
  <c r="J36" i="9"/>
  <c r="K36" i="9"/>
  <c r="L36" i="9"/>
  <c r="M36" i="9"/>
  <c r="C37" i="9"/>
  <c r="D37" i="9"/>
  <c r="E37" i="9"/>
  <c r="F37" i="9"/>
  <c r="G37" i="9"/>
  <c r="H37" i="9"/>
  <c r="I37" i="9"/>
  <c r="J37" i="9"/>
  <c r="K37" i="9"/>
  <c r="L37" i="9"/>
  <c r="M37" i="9"/>
  <c r="C38" i="9"/>
  <c r="D38" i="9"/>
  <c r="E38" i="9"/>
  <c r="F38" i="9"/>
  <c r="G38" i="9"/>
  <c r="H38" i="9"/>
  <c r="I38" i="9"/>
  <c r="J38" i="9"/>
  <c r="K38" i="9"/>
  <c r="L38" i="9"/>
  <c r="M38" i="9"/>
  <c r="C39" i="9"/>
  <c r="D39" i="9"/>
  <c r="E39" i="9"/>
  <c r="F39" i="9"/>
  <c r="G39" i="9"/>
  <c r="H39" i="9"/>
  <c r="I39" i="9"/>
  <c r="J39" i="9"/>
  <c r="K39" i="9"/>
  <c r="L39" i="9"/>
  <c r="M39" i="9"/>
  <c r="C40" i="9"/>
  <c r="D40" i="9"/>
  <c r="E40" i="9"/>
  <c r="F40" i="9"/>
  <c r="G40" i="9"/>
  <c r="H40" i="9"/>
  <c r="I40" i="9"/>
  <c r="J40" i="9"/>
  <c r="K40" i="9"/>
  <c r="L40" i="9"/>
  <c r="M40" i="9"/>
  <c r="C41" i="9"/>
  <c r="D41" i="9"/>
  <c r="E41" i="9"/>
  <c r="F41" i="9"/>
  <c r="G41" i="9"/>
  <c r="H41" i="9"/>
  <c r="I41" i="9"/>
  <c r="J41" i="9"/>
  <c r="K41" i="9"/>
  <c r="L41" i="9"/>
  <c r="M41" i="9"/>
  <c r="C42" i="9"/>
  <c r="D42" i="9"/>
  <c r="E42" i="9"/>
  <c r="F42" i="9"/>
  <c r="G42" i="9"/>
  <c r="H42" i="9"/>
  <c r="I42" i="9"/>
  <c r="J42" i="9"/>
  <c r="K42" i="9"/>
  <c r="L42" i="9"/>
  <c r="M42" i="9"/>
  <c r="C43" i="9"/>
  <c r="D43" i="9"/>
  <c r="E43" i="9"/>
  <c r="F43" i="9"/>
  <c r="G43" i="9"/>
  <c r="H43" i="9"/>
  <c r="I43" i="9"/>
  <c r="J43" i="9"/>
  <c r="K43" i="9"/>
  <c r="L43" i="9"/>
  <c r="M43" i="9"/>
  <c r="C44" i="9"/>
  <c r="D44" i="9"/>
  <c r="E44" i="9"/>
  <c r="F44" i="9"/>
  <c r="G44" i="9"/>
  <c r="H44" i="9"/>
  <c r="I44" i="9"/>
  <c r="J44" i="9"/>
  <c r="K44" i="9"/>
  <c r="L44" i="9"/>
  <c r="M44" i="9"/>
  <c r="C45" i="9"/>
  <c r="D45" i="9"/>
  <c r="E45" i="9"/>
  <c r="F45" i="9"/>
  <c r="G45" i="9"/>
  <c r="H45" i="9"/>
  <c r="I45" i="9"/>
  <c r="J45" i="9"/>
  <c r="K45" i="9"/>
  <c r="L45" i="9"/>
  <c r="M45" i="9"/>
  <c r="C46" i="9"/>
  <c r="D46" i="9"/>
  <c r="E46" i="9"/>
  <c r="F46" i="9"/>
  <c r="G46" i="9"/>
  <c r="H46" i="9"/>
  <c r="I46" i="9"/>
  <c r="J46" i="9"/>
  <c r="K46" i="9"/>
  <c r="L46" i="9"/>
  <c r="M46" i="9"/>
  <c r="C47" i="9"/>
  <c r="D47" i="9"/>
  <c r="E47" i="9"/>
  <c r="F47" i="9"/>
  <c r="G47" i="9"/>
  <c r="H47" i="9"/>
  <c r="I47" i="9"/>
  <c r="J47" i="9"/>
  <c r="K47" i="9"/>
  <c r="L47" i="9"/>
  <c r="M47" i="9"/>
  <c r="C48" i="9"/>
  <c r="D48" i="9"/>
  <c r="E48" i="9"/>
  <c r="F48" i="9"/>
  <c r="G48" i="9"/>
  <c r="H48" i="9"/>
  <c r="I48" i="9"/>
  <c r="J48" i="9"/>
  <c r="K48" i="9"/>
  <c r="L48" i="9"/>
  <c r="M48" i="9"/>
  <c r="C49" i="9"/>
  <c r="D49" i="9"/>
  <c r="E49" i="9"/>
  <c r="F49" i="9"/>
  <c r="G49" i="9"/>
  <c r="H49" i="9"/>
  <c r="I49" i="9"/>
  <c r="J49" i="9"/>
  <c r="K49" i="9"/>
  <c r="L49" i="9"/>
  <c r="M49" i="9"/>
  <c r="C50" i="9"/>
  <c r="D50" i="9"/>
  <c r="E50" i="9"/>
  <c r="F50" i="9"/>
  <c r="G50" i="9"/>
  <c r="H50" i="9"/>
  <c r="I50" i="9"/>
  <c r="J50" i="9"/>
  <c r="K50" i="9"/>
  <c r="L50" i="9"/>
  <c r="M50" i="9"/>
  <c r="C51" i="9"/>
  <c r="D51" i="9"/>
  <c r="E51" i="9"/>
  <c r="F51" i="9"/>
  <c r="G51" i="9"/>
  <c r="H51" i="9"/>
  <c r="I51" i="9"/>
  <c r="J51" i="9"/>
  <c r="K51" i="9"/>
  <c r="L51" i="9"/>
  <c r="M51" i="9"/>
  <c r="C52" i="9"/>
  <c r="D52" i="9"/>
  <c r="E52" i="9"/>
  <c r="F52" i="9"/>
  <c r="G52" i="9"/>
  <c r="H52" i="9"/>
  <c r="I52" i="9"/>
  <c r="J52" i="9"/>
  <c r="K52" i="9"/>
  <c r="L52" i="9"/>
  <c r="M52" i="9"/>
  <c r="C53" i="9"/>
  <c r="D53" i="9"/>
  <c r="E53" i="9"/>
  <c r="F53" i="9"/>
  <c r="G53" i="9"/>
  <c r="H53" i="9"/>
  <c r="I53" i="9"/>
  <c r="J53" i="9"/>
  <c r="K53" i="9"/>
  <c r="L53" i="9"/>
  <c r="M53" i="9"/>
  <c r="C54" i="9"/>
  <c r="D54" i="9"/>
  <c r="E54" i="9"/>
  <c r="F54" i="9"/>
  <c r="G54" i="9"/>
  <c r="H54" i="9"/>
  <c r="I54" i="9"/>
  <c r="J54" i="9"/>
  <c r="K54" i="9"/>
  <c r="L54" i="9"/>
  <c r="M54" i="9"/>
  <c r="C55" i="9"/>
  <c r="D55" i="9"/>
  <c r="E55" i="9"/>
  <c r="F55" i="9"/>
  <c r="G55" i="9"/>
  <c r="H55" i="9"/>
  <c r="I55" i="9"/>
  <c r="J55" i="9"/>
  <c r="K55" i="9"/>
  <c r="L55" i="9"/>
  <c r="M55" i="9"/>
  <c r="D5" i="9"/>
  <c r="E5" i="9"/>
  <c r="F5" i="9"/>
  <c r="G5" i="9"/>
  <c r="H5" i="9"/>
  <c r="I5" i="9"/>
  <c r="J5" i="9"/>
  <c r="K5" i="9"/>
  <c r="L5" i="9"/>
  <c r="M5" i="9"/>
  <c r="C5" i="9"/>
  <c r="H9" i="8"/>
  <c r="T6" i="8"/>
  <c r="T5" i="8"/>
  <c r="T4" i="8"/>
  <c r="T12" i="8" s="1"/>
  <c r="H26" i="8"/>
  <c r="H19" i="8"/>
  <c r="H12" i="8"/>
  <c r="H11" i="8"/>
  <c r="E10" i="7"/>
  <c r="D11" i="7" s="1"/>
  <c r="E5" i="7"/>
  <c r="D6" i="7" s="1"/>
  <c r="D8" i="6"/>
  <c r="C9" i="5"/>
  <c r="C10" i="5" s="1"/>
  <c r="C12" i="5" s="1"/>
  <c r="G5" i="3"/>
  <c r="D7" i="3" s="1"/>
  <c r="G4" i="3"/>
  <c r="G5" i="1"/>
  <c r="G4" i="1"/>
  <c r="H14" i="10" l="1"/>
  <c r="G14" i="10"/>
  <c r="H16" i="10"/>
  <c r="G16" i="10"/>
  <c r="G7" i="10"/>
  <c r="H7" i="10"/>
  <c r="G13" i="10"/>
  <c r="H13" i="10"/>
  <c r="G8" i="10"/>
  <c r="H8" i="10"/>
  <c r="H15" i="10"/>
  <c r="G15" i="10"/>
  <c r="H11" i="10"/>
  <c r="G11" i="10"/>
  <c r="H6" i="10"/>
  <c r="G6" i="10"/>
  <c r="G10" i="10"/>
  <c r="H12" i="10"/>
  <c r="H5" i="10"/>
  <c r="H9" i="10"/>
  <c r="T11" i="8"/>
  <c r="T8" i="8"/>
  <c r="H27" i="8"/>
  <c r="H22" i="8" s="1"/>
  <c r="H13" i="8"/>
  <c r="H8" i="8" s="1"/>
  <c r="J4" i="1"/>
  <c r="J5" i="1" s="1"/>
  <c r="D7" i="1" s="1"/>
</calcChain>
</file>

<file path=xl/sharedStrings.xml><?xml version="1.0" encoding="utf-8"?>
<sst xmlns="http://schemas.openxmlformats.org/spreadsheetml/2006/main" count="104" uniqueCount="86">
  <si>
    <t>1/Ra</t>
  </si>
  <si>
    <t>1/Rz</t>
  </si>
  <si>
    <t>1/ETA</t>
  </si>
  <si>
    <t>ETA</t>
  </si>
  <si>
    <t>Ra (kOhm)</t>
  </si>
  <si>
    <t>Rz (kOhm)</t>
  </si>
  <si>
    <t>ETA (%)</t>
  </si>
  <si>
    <t>Výpočet účinnosti Rv a Rz v sérii</t>
  </si>
  <si>
    <t>Rz (Ohm)</t>
  </si>
  <si>
    <t>Rv + Rz</t>
  </si>
  <si>
    <t>Rv (Ohm)</t>
  </si>
  <si>
    <t>H (m)</t>
  </si>
  <si>
    <t>R</t>
  </si>
  <si>
    <t>jX</t>
  </si>
  <si>
    <t>P2</t>
  </si>
  <si>
    <t>P1</t>
  </si>
  <si>
    <t>výkon na výstupu vedení</t>
  </si>
  <si>
    <t xml:space="preserve">výkon na vstupu vedení </t>
  </si>
  <si>
    <t>P2/P1</t>
  </si>
  <si>
    <t>poměr výkonů</t>
  </si>
  <si>
    <t>log (P2/P1)</t>
  </si>
  <si>
    <t>dekadický logaritmus poměru výkonů</t>
  </si>
  <si>
    <t>A (dB)</t>
  </si>
  <si>
    <t>Výpočet útlumu v dB z poměru výkonů</t>
  </si>
  <si>
    <t>pokud je P2 &lt; P1, je poměr  výkonů &lt; 1, logaritmus vyjde se záporným znaménkem, toto reprezentuje útlum</t>
  </si>
  <si>
    <t>pokud je P2 &gt; P1, je poměr  výkonů &gt; 1, logaritmus vyjde s kladným znaménkem, toto reprezentuje zisk</t>
  </si>
  <si>
    <t>Útlum (Attenuation) nebo zisk v dB</t>
  </si>
  <si>
    <t>(dB)</t>
  </si>
  <si>
    <t>maximální zisk vypočtený z far field elevation diagramu</t>
  </si>
  <si>
    <t>average Gain</t>
  </si>
  <si>
    <t xml:space="preserve">Gain </t>
  </si>
  <si>
    <t>průměrný zisk vypočtený po modelování 3D pattern</t>
  </si>
  <si>
    <t>RDF</t>
  </si>
  <si>
    <t>RDF (Relative Directivity Factor) uznávané kritérium</t>
  </si>
  <si>
    <t>vypočtené z předchozích hodnot</t>
  </si>
  <si>
    <t>Výpočet RDF z dat modelů EZNEC</t>
  </si>
  <si>
    <t>Výpočet účinnosti transformace END FED HW antény</t>
  </si>
  <si>
    <t>účinnost antény.</t>
  </si>
  <si>
    <t>Poznámka: Tato účinnost nezahrnuje vlastní</t>
  </si>
  <si>
    <r>
      <t>dielektrická konstanta eps</t>
    </r>
    <r>
      <rPr>
        <vertAlign val="subscript"/>
        <sz val="14"/>
        <color theme="1"/>
        <rFont val="Aptos Narrow"/>
        <family val="2"/>
        <scheme val="minor"/>
      </rPr>
      <t>r</t>
    </r>
  </si>
  <si>
    <t>VF, součinitel zkrácení</t>
  </si>
  <si>
    <t>do žlutých se zadává, v zelených je výsledek</t>
  </si>
  <si>
    <t>nebo</t>
  </si>
  <si>
    <t>dielektrická konstanta</t>
  </si>
  <si>
    <t>Velocity Factor (VF, zkracovací součinitel)</t>
  </si>
  <si>
    <t>Barometrická rovnice ICAO</t>
  </si>
  <si>
    <t>nadmořská výška stanice h (m/mořem)</t>
  </si>
  <si>
    <t>teplota na stanici T (°C)</t>
  </si>
  <si>
    <t>absolutní tlak na stanici p (hPa)</t>
  </si>
  <si>
    <t>tlak p0 přepočtený na hladinu moře (hPa)</t>
  </si>
  <si>
    <t>pomocná konstanta a</t>
  </si>
  <si>
    <t>pomocná konstanta b</t>
  </si>
  <si>
    <t>pomocná konstanta c</t>
  </si>
  <si>
    <t>do žlutých polí se zadávají naměřené hodnoty</t>
  </si>
  <si>
    <t>v zeleném poli je výsledek (tlak přepočtený na hladinu moře)</t>
  </si>
  <si>
    <t>pro výšky nad 500 m/mořem se tlak nepřepočítává</t>
  </si>
  <si>
    <t>a uvádí se pouze hodnota absolutního tlaku na stanici</t>
  </si>
  <si>
    <t>Výpočet teploty rosného bodu z relativní vlhkosti</t>
  </si>
  <si>
    <t>relativní vlhkost změřená čidlem (%)</t>
  </si>
  <si>
    <t>zadat na stanici změřenou relativní vlhkost vzduchu</t>
  </si>
  <si>
    <t>v zeleném poli je vypočtená hodnota teploty rosného bodu</t>
  </si>
  <si>
    <t>teplota rosného bodu Dew Point (°C)</t>
  </si>
  <si>
    <t>relativní vlhkost vyjádřená číslem od 0 do 1</t>
  </si>
  <si>
    <t>hodnota převzata z výpočtu tlaku p0, buňka G5</t>
  </si>
  <si>
    <t>Barometrická rovnice dle Babineta</t>
  </si>
  <si>
    <t>hodnoty převzaty z buněk F4 až F6</t>
  </si>
  <si>
    <t>tlak p0 přepočtený na hladinu moře podle ICAO (hPa)</t>
  </si>
  <si>
    <t>tlak p0 přepočtený na hladinu moře podle Babineta (hPa)</t>
  </si>
  <si>
    <t>výsledek výpočtu je proveden v buňkách napravo</t>
  </si>
  <si>
    <t>Tlak přepočtený na hladinu moře pro výšku H</t>
  </si>
  <si>
    <t>Aditivní konstanta absolutního tlaku pro výšku  H =</t>
  </si>
  <si>
    <t>m/m</t>
  </si>
  <si>
    <t>dBm</t>
  </si>
  <si>
    <t>P (W)</t>
  </si>
  <si>
    <t>Za ATN_01</t>
  </si>
  <si>
    <t>za A = -10 dB</t>
  </si>
  <si>
    <t>za A = -20 dB</t>
  </si>
  <si>
    <t>Watty</t>
  </si>
  <si>
    <t>dBm za A-20</t>
  </si>
  <si>
    <t>Přepočet mezi P(Watty) a dBm</t>
  </si>
  <si>
    <t>do žlutých se zadává</t>
  </si>
  <si>
    <t>v červených je výsledek</t>
  </si>
  <si>
    <t>změřeno za atenuátory:</t>
  </si>
  <si>
    <t>úroveň bez signálu: - 54,89 dBm</t>
  </si>
  <si>
    <t>Icom 92D</t>
  </si>
  <si>
    <t>Baofeng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</si>
</sst>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2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1"/>
      <color theme="0" tint="-0.1499984740745262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9" tint="0.39997558519241921"/>
      <name val="Aptos Narrow"/>
      <family val="2"/>
      <charset val="238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vertAlign val="subscript"/>
      <sz val="14"/>
      <color theme="1"/>
      <name val="Aptos Narrow"/>
      <family val="2"/>
      <scheme val="minor"/>
    </font>
    <font>
      <sz val="11"/>
      <color theme="0" tint="-0.249977111117893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3" tint="0.249977111117893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sz val="11"/>
      <color theme="8"/>
      <name val="Aptos Narrow"/>
      <family val="2"/>
      <charset val="238"/>
      <scheme val="minor"/>
    </font>
    <font>
      <b/>
      <sz val="11"/>
      <color theme="8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6" fillId="0" borderId="0" xfId="0" applyNumberFormat="1" applyFont="1"/>
    <xf numFmtId="165" fontId="4" fillId="6" borderId="1" xfId="0" applyNumberFormat="1" applyFont="1" applyFill="1" applyBorder="1"/>
    <xf numFmtId="49" fontId="1" fillId="0" borderId="0" xfId="0" applyNumberFormat="1" applyFont="1" applyAlignment="1">
      <alignment vertic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9" fillId="0" borderId="0" xfId="0" applyFont="1"/>
    <xf numFmtId="2" fontId="8" fillId="2" borderId="1" xfId="0" applyNumberFormat="1" applyFont="1" applyFill="1" applyBorder="1" applyAlignment="1">
      <alignment horizontal="center"/>
    </xf>
    <xf numFmtId="166" fontId="7" fillId="7" borderId="1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12" fillId="0" borderId="1" xfId="0" applyFont="1" applyBorder="1"/>
    <xf numFmtId="2" fontId="15" fillId="2" borderId="1" xfId="0" applyNumberFormat="1" applyFont="1" applyFill="1" applyBorder="1" applyAlignment="1">
      <alignment horizontal="center"/>
    </xf>
    <xf numFmtId="2" fontId="15" fillId="9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" fillId="2" borderId="1" xfId="0" applyFont="1" applyFill="1" applyBorder="1"/>
    <xf numFmtId="166" fontId="1" fillId="9" borderId="1" xfId="0" applyNumberFormat="1" applyFont="1" applyFill="1" applyBorder="1"/>
    <xf numFmtId="0" fontId="0" fillId="10" borderId="1" xfId="0" applyFill="1" applyBorder="1"/>
    <xf numFmtId="0" fontId="16" fillId="0" borderId="0" xfId="0" applyFont="1"/>
    <xf numFmtId="166" fontId="1" fillId="0" borderId="0" xfId="0" applyNumberFormat="1" applyFont="1"/>
    <xf numFmtId="0" fontId="1" fillId="0" borderId="1" xfId="0" applyFont="1" applyBorder="1"/>
    <xf numFmtId="166" fontId="17" fillId="0" borderId="1" xfId="0" applyNumberFormat="1" applyFont="1" applyBorder="1"/>
    <xf numFmtId="166" fontId="18" fillId="0" borderId="1" xfId="0" applyNumberFormat="1" applyFont="1" applyBorder="1"/>
    <xf numFmtId="0" fontId="15" fillId="0" borderId="0" xfId="0" applyFont="1" applyAlignment="1">
      <alignment horizontal="left"/>
    </xf>
    <xf numFmtId="0" fontId="15" fillId="0" borderId="0" xfId="0" applyFont="1"/>
    <xf numFmtId="0" fontId="15" fillId="2" borderId="0" xfId="0" applyFont="1" applyFill="1"/>
    <xf numFmtId="0" fontId="15" fillId="7" borderId="0" xfId="0" applyFont="1" applyFill="1"/>
    <xf numFmtId="166" fontId="1" fillId="0" borderId="1" xfId="0" applyNumberFormat="1" applyFont="1" applyBorder="1" applyAlignment="1">
      <alignment horizontal="center"/>
    </xf>
    <xf numFmtId="166" fontId="21" fillId="0" borderId="1" xfId="0" applyNumberFormat="1" applyFont="1" applyBorder="1" applyAlignment="1">
      <alignment horizontal="center"/>
    </xf>
    <xf numFmtId="166" fontId="20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/>
    <xf numFmtId="165" fontId="5" fillId="3" borderId="1" xfId="0" applyNumberFormat="1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25371828521441E-2"/>
          <c:y val="6.709499854184893E-2"/>
          <c:w val="0.87130796150481193"/>
          <c:h val="0.89814814814814814"/>
        </c:manualLayout>
      </c:layout>
      <c:scatterChart>
        <c:scatterStyle val="smooth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Dipole_H_Z!$B$4:$B$16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80</c:v>
                </c:pt>
                <c:pt idx="12">
                  <c:v>100</c:v>
                </c:pt>
              </c:numCache>
            </c:numRef>
          </c:xVal>
          <c:yVal>
            <c:numRef>
              <c:f>Dipole_H_Z!$C$4:$C$16</c:f>
              <c:numCache>
                <c:formatCode>General</c:formatCode>
                <c:ptCount val="13"/>
                <c:pt idx="0">
                  <c:v>59.35</c:v>
                </c:pt>
                <c:pt idx="1">
                  <c:v>56.92</c:v>
                </c:pt>
                <c:pt idx="2">
                  <c:v>83.16</c:v>
                </c:pt>
                <c:pt idx="3">
                  <c:v>87.84</c:v>
                </c:pt>
                <c:pt idx="4">
                  <c:v>71.63</c:v>
                </c:pt>
                <c:pt idx="5">
                  <c:v>63.23</c:v>
                </c:pt>
                <c:pt idx="6">
                  <c:v>72.599999999999994</c:v>
                </c:pt>
                <c:pt idx="7">
                  <c:v>80.400000000000006</c:v>
                </c:pt>
                <c:pt idx="8">
                  <c:v>75.59</c:v>
                </c:pt>
                <c:pt idx="9">
                  <c:v>70.87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5D-4E7F-B61A-832A88AABF2D}"/>
            </c:ext>
          </c:extLst>
        </c:ser>
        <c:ser>
          <c:idx val="1"/>
          <c:order val="1"/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Dipole_H_Z!$B$4:$B$16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80</c:v>
                </c:pt>
                <c:pt idx="12">
                  <c:v>100</c:v>
                </c:pt>
              </c:numCache>
            </c:numRef>
          </c:xVal>
          <c:yVal>
            <c:numRef>
              <c:f>Dipole_H_Z!$D$4:$D$16</c:f>
              <c:numCache>
                <c:formatCode>General</c:formatCode>
                <c:ptCount val="13"/>
                <c:pt idx="0">
                  <c:v>12.48</c:v>
                </c:pt>
                <c:pt idx="1">
                  <c:v>18.100000000000001</c:v>
                </c:pt>
                <c:pt idx="2">
                  <c:v>15.94</c:v>
                </c:pt>
                <c:pt idx="3">
                  <c:v>-5.92</c:v>
                </c:pt>
                <c:pt idx="4">
                  <c:v>-13.19</c:v>
                </c:pt>
                <c:pt idx="5">
                  <c:v>-0.95</c:v>
                </c:pt>
                <c:pt idx="6">
                  <c:v>7.02</c:v>
                </c:pt>
                <c:pt idx="7">
                  <c:v>0</c:v>
                </c:pt>
                <c:pt idx="8">
                  <c:v>-5</c:v>
                </c:pt>
                <c:pt idx="9">
                  <c:v>3</c:v>
                </c:pt>
                <c:pt idx="10">
                  <c:v>-4.7</c:v>
                </c:pt>
                <c:pt idx="11">
                  <c:v>-3</c:v>
                </c:pt>
                <c:pt idx="12">
                  <c:v>-1.8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5D-4E7F-B61A-832A88AAB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018943"/>
        <c:axId val="243020383"/>
      </c:scatterChart>
      <c:valAx>
        <c:axId val="243018943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43020383"/>
        <c:crossesAt val="-20"/>
        <c:crossBetween val="midCat"/>
        <c:majorUnit val="10"/>
        <c:minorUnit val="5"/>
      </c:valAx>
      <c:valAx>
        <c:axId val="243020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43018943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0</xdr:row>
      <xdr:rowOff>175260</xdr:rowOff>
    </xdr:from>
    <xdr:to>
      <xdr:col>18</xdr:col>
      <xdr:colOff>7620</xdr:colOff>
      <xdr:row>27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E94D3E-71AF-7462-1687-5D9735D58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418CB-4A06-44F8-852D-119AF8DAB794}">
  <dimension ref="C2:J7"/>
  <sheetViews>
    <sheetView zoomScale="180" zoomScaleNormal="180" workbookViewId="0">
      <selection activeCell="C2" sqref="C2:G2"/>
    </sheetView>
  </sheetViews>
  <sheetFormatPr defaultRowHeight="14.4" x14ac:dyDescent="0.3"/>
  <cols>
    <col min="3" max="3" width="17.77734375" customWidth="1"/>
    <col min="6" max="10" width="8.88671875" customWidth="1"/>
  </cols>
  <sheetData>
    <row r="2" spans="3:10" ht="25.8" x14ac:dyDescent="0.5">
      <c r="C2" s="55" t="s">
        <v>7</v>
      </c>
      <c r="D2" s="55"/>
      <c r="E2" s="55"/>
      <c r="F2" s="55"/>
      <c r="G2" s="55"/>
    </row>
    <row r="4" spans="3:10" x14ac:dyDescent="0.3">
      <c r="C4" s="1" t="s">
        <v>10</v>
      </c>
      <c r="D4" s="2">
        <v>37</v>
      </c>
      <c r="F4" s="4" t="s">
        <v>9</v>
      </c>
      <c r="G4" s="4">
        <f>D4+D5</f>
        <v>52</v>
      </c>
      <c r="H4" s="4"/>
      <c r="I4" s="4"/>
      <c r="J4" s="4"/>
    </row>
    <row r="5" spans="3:10" x14ac:dyDescent="0.3">
      <c r="C5" s="1" t="s">
        <v>8</v>
      </c>
      <c r="D5" s="2">
        <v>15</v>
      </c>
      <c r="F5" s="4" t="s">
        <v>3</v>
      </c>
      <c r="G5" s="4">
        <f>D4/(D4+D5)</f>
        <v>0.71153846153846156</v>
      </c>
      <c r="H5" s="4"/>
      <c r="I5" s="4"/>
      <c r="J5" s="4"/>
    </row>
    <row r="7" spans="3:10" x14ac:dyDescent="0.3">
      <c r="C7" s="1" t="s">
        <v>6</v>
      </c>
      <c r="D7" s="3">
        <f>G5</f>
        <v>0.71153846153846156</v>
      </c>
    </row>
  </sheetData>
  <mergeCells count="1">
    <mergeCell ref="C2:G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3784-F83A-408A-BBD3-C29C21F870BC}">
  <dimension ref="C2:J8"/>
  <sheetViews>
    <sheetView zoomScale="180" zoomScaleNormal="180" workbookViewId="0">
      <selection activeCell="F10" sqref="F10"/>
    </sheetView>
  </sheetViews>
  <sheetFormatPr defaultRowHeight="14.4" x14ac:dyDescent="0.3"/>
  <cols>
    <col min="3" max="3" width="17.77734375" customWidth="1"/>
    <col min="6" max="10" width="8.88671875" customWidth="1"/>
  </cols>
  <sheetData>
    <row r="2" spans="3:10" ht="25.8" x14ac:dyDescent="0.5">
      <c r="C2" s="5" t="s">
        <v>36</v>
      </c>
    </row>
    <row r="4" spans="3:10" x14ac:dyDescent="0.3">
      <c r="C4" s="1" t="s">
        <v>4</v>
      </c>
      <c r="D4" s="2">
        <v>4196</v>
      </c>
      <c r="F4" s="4" t="s">
        <v>0</v>
      </c>
      <c r="G4" s="4">
        <f>1/D4</f>
        <v>2.3832221163012392E-4</v>
      </c>
      <c r="H4" s="4"/>
      <c r="I4" s="4" t="s">
        <v>2</v>
      </c>
      <c r="J4" s="4">
        <f>(G4+G5)/G4</f>
        <v>2.5540740740740744</v>
      </c>
    </row>
    <row r="5" spans="3:10" x14ac:dyDescent="0.3">
      <c r="C5" s="1" t="s">
        <v>5</v>
      </c>
      <c r="D5" s="2">
        <v>2700</v>
      </c>
      <c r="F5" s="4" t="s">
        <v>1</v>
      </c>
      <c r="G5" s="4">
        <f>1/D5</f>
        <v>3.7037037037037035E-4</v>
      </c>
      <c r="H5" s="4"/>
      <c r="I5" s="4" t="s">
        <v>3</v>
      </c>
      <c r="J5" s="4">
        <f>1/J4</f>
        <v>0.39153132250580042</v>
      </c>
    </row>
    <row r="7" spans="3:10" x14ac:dyDescent="0.3">
      <c r="C7" s="1" t="s">
        <v>6</v>
      </c>
      <c r="D7" s="3">
        <f>J5</f>
        <v>0.39153132250580042</v>
      </c>
      <c r="F7" s="56" t="s">
        <v>38</v>
      </c>
      <c r="G7" s="56"/>
      <c r="H7" s="56"/>
      <c r="I7" s="56"/>
      <c r="J7" s="56"/>
    </row>
    <row r="8" spans="3:10" x14ac:dyDescent="0.3">
      <c r="F8" s="56" t="s">
        <v>37</v>
      </c>
      <c r="G8" s="56"/>
      <c r="H8" s="56"/>
      <c r="I8" s="56"/>
    </row>
  </sheetData>
  <mergeCells count="2">
    <mergeCell ref="F7:J7"/>
    <mergeCell ref="F8:I8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EA72-3272-47F0-AE31-533E01510759}">
  <dimension ref="B3:D16"/>
  <sheetViews>
    <sheetView workbookViewId="0">
      <selection activeCell="B21" sqref="B21"/>
    </sheetView>
  </sheetViews>
  <sheetFormatPr defaultRowHeight="14.4" x14ac:dyDescent="0.3"/>
  <sheetData>
    <row r="3" spans="2:4" x14ac:dyDescent="0.3">
      <c r="B3" s="6" t="s">
        <v>11</v>
      </c>
      <c r="C3" s="6" t="s">
        <v>12</v>
      </c>
      <c r="D3" s="6" t="s">
        <v>13</v>
      </c>
    </row>
    <row r="4" spans="2:4" x14ac:dyDescent="0.3">
      <c r="B4" s="7">
        <v>2</v>
      </c>
      <c r="C4" s="9">
        <v>59.35</v>
      </c>
      <c r="D4" s="8">
        <v>12.48</v>
      </c>
    </row>
    <row r="5" spans="2:4" x14ac:dyDescent="0.3">
      <c r="B5" s="7">
        <v>5</v>
      </c>
      <c r="C5" s="9">
        <v>56.92</v>
      </c>
      <c r="D5" s="8">
        <v>18.100000000000001</v>
      </c>
    </row>
    <row r="6" spans="2:4" x14ac:dyDescent="0.3">
      <c r="B6" s="7">
        <v>10</v>
      </c>
      <c r="C6" s="9">
        <v>83.16</v>
      </c>
      <c r="D6" s="8">
        <v>15.94</v>
      </c>
    </row>
    <row r="7" spans="2:4" x14ac:dyDescent="0.3">
      <c r="B7" s="7">
        <v>15</v>
      </c>
      <c r="C7" s="9">
        <v>87.84</v>
      </c>
      <c r="D7" s="8">
        <v>-5.92</v>
      </c>
    </row>
    <row r="8" spans="2:4" x14ac:dyDescent="0.3">
      <c r="B8" s="7">
        <v>20</v>
      </c>
      <c r="C8" s="9">
        <v>71.63</v>
      </c>
      <c r="D8" s="8">
        <v>-13.19</v>
      </c>
    </row>
    <row r="9" spans="2:4" x14ac:dyDescent="0.3">
      <c r="B9" s="7">
        <v>25</v>
      </c>
      <c r="C9" s="9">
        <v>63.23</v>
      </c>
      <c r="D9" s="8">
        <v>-0.95</v>
      </c>
    </row>
    <row r="10" spans="2:4" x14ac:dyDescent="0.3">
      <c r="B10" s="7">
        <v>30</v>
      </c>
      <c r="C10" s="9">
        <v>72.599999999999994</v>
      </c>
      <c r="D10" s="8">
        <v>7.02</v>
      </c>
    </row>
    <row r="11" spans="2:4" x14ac:dyDescent="0.3">
      <c r="B11" s="7">
        <v>35</v>
      </c>
      <c r="C11" s="9">
        <v>80.400000000000006</v>
      </c>
      <c r="D11" s="8">
        <v>0</v>
      </c>
    </row>
    <row r="12" spans="2:4" x14ac:dyDescent="0.3">
      <c r="B12" s="7">
        <v>40</v>
      </c>
      <c r="C12" s="9">
        <v>75.59</v>
      </c>
      <c r="D12" s="8">
        <v>-5</v>
      </c>
    </row>
    <row r="13" spans="2:4" x14ac:dyDescent="0.3">
      <c r="B13" s="7">
        <v>50</v>
      </c>
      <c r="C13" s="9">
        <v>70.87</v>
      </c>
      <c r="D13" s="8">
        <v>3</v>
      </c>
    </row>
    <row r="14" spans="2:4" x14ac:dyDescent="0.3">
      <c r="B14" s="7">
        <v>60</v>
      </c>
      <c r="C14" s="9">
        <v>76</v>
      </c>
      <c r="D14" s="8">
        <v>-4.7</v>
      </c>
    </row>
    <row r="15" spans="2:4" x14ac:dyDescent="0.3">
      <c r="B15" s="7">
        <v>80</v>
      </c>
      <c r="C15" s="9">
        <v>76</v>
      </c>
      <c r="D15" s="8">
        <v>-3</v>
      </c>
    </row>
    <row r="16" spans="2:4" x14ac:dyDescent="0.3">
      <c r="B16" s="7">
        <v>100</v>
      </c>
      <c r="C16" s="9">
        <v>76</v>
      </c>
      <c r="D16" s="8">
        <v>-1.8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68B6-F70E-41BF-B63B-C74BFFBEB1E3}">
  <dimension ref="B1:J29"/>
  <sheetViews>
    <sheetView tabSelected="1" workbookViewId="0">
      <selection activeCell="C2" sqref="C2:H2"/>
    </sheetView>
  </sheetViews>
  <sheetFormatPr defaultRowHeight="14.4" x14ac:dyDescent="0.3"/>
  <cols>
    <col min="3" max="3" width="8.88671875" style="10"/>
    <col min="4" max="4" width="13.33203125" customWidth="1"/>
    <col min="5" max="5" width="0.77734375" customWidth="1"/>
    <col min="6" max="6" width="12" style="10" customWidth="1"/>
    <col min="7" max="7" width="12.44140625" style="10" customWidth="1"/>
    <col min="8" max="8" width="12.21875" customWidth="1"/>
  </cols>
  <sheetData>
    <row r="1" spans="2:8" ht="15" thickBot="1" x14ac:dyDescent="0.35"/>
    <row r="2" spans="2:8" ht="24" thickBot="1" x14ac:dyDescent="0.5">
      <c r="B2" s="52"/>
      <c r="C2" s="57" t="s">
        <v>79</v>
      </c>
      <c r="D2" s="58"/>
      <c r="E2" s="58"/>
      <c r="F2" s="58"/>
      <c r="G2" s="58"/>
      <c r="H2" s="59"/>
    </row>
    <row r="4" spans="2:8" x14ac:dyDescent="0.3">
      <c r="C4" s="47" t="s">
        <v>73</v>
      </c>
      <c r="D4" s="47" t="s">
        <v>72</v>
      </c>
      <c r="E4" s="48"/>
      <c r="F4" s="47" t="s">
        <v>74</v>
      </c>
      <c r="G4" s="47" t="s">
        <v>75</v>
      </c>
      <c r="H4" s="49" t="s">
        <v>76</v>
      </c>
    </row>
    <row r="5" spans="2:8" x14ac:dyDescent="0.3">
      <c r="C5" s="42">
        <v>1E-3</v>
      </c>
      <c r="D5" s="42">
        <f t="shared" ref="D5:D8" si="0">10*LOG10(1000*C5)</f>
        <v>0</v>
      </c>
      <c r="E5" s="1"/>
      <c r="F5" s="43">
        <f>D5-30.2</f>
        <v>-30.2</v>
      </c>
      <c r="G5" s="43">
        <f>F5-10</f>
        <v>-40.200000000000003</v>
      </c>
      <c r="H5" s="44">
        <f>F5-20</f>
        <v>-50.2</v>
      </c>
    </row>
    <row r="6" spans="2:8" x14ac:dyDescent="0.3">
      <c r="C6" s="42">
        <v>0.01</v>
      </c>
      <c r="D6" s="42">
        <f t="shared" si="0"/>
        <v>10</v>
      </c>
      <c r="E6" s="1"/>
      <c r="F6" s="43">
        <f t="shared" ref="F6:F16" si="1">D6-30.2</f>
        <v>-20.2</v>
      </c>
      <c r="G6" s="43">
        <f t="shared" ref="G6:G16" si="2">F6-10</f>
        <v>-30.2</v>
      </c>
      <c r="H6" s="44">
        <f t="shared" ref="H6:H16" si="3">F6-20</f>
        <v>-40.200000000000003</v>
      </c>
    </row>
    <row r="7" spans="2:8" x14ac:dyDescent="0.3">
      <c r="C7" s="42">
        <v>0.1</v>
      </c>
      <c r="D7" s="42">
        <f t="shared" si="0"/>
        <v>20</v>
      </c>
      <c r="E7" s="1"/>
      <c r="F7" s="43">
        <f t="shared" si="1"/>
        <v>-10.199999999999999</v>
      </c>
      <c r="G7" s="43">
        <f t="shared" si="2"/>
        <v>-20.2</v>
      </c>
      <c r="H7" s="44">
        <f t="shared" si="3"/>
        <v>-30.2</v>
      </c>
    </row>
    <row r="8" spans="2:8" x14ac:dyDescent="0.3">
      <c r="C8" s="42">
        <v>0.5</v>
      </c>
      <c r="D8" s="42">
        <f t="shared" si="0"/>
        <v>26.989700043360187</v>
      </c>
      <c r="E8" s="1"/>
      <c r="F8" s="43">
        <f t="shared" si="1"/>
        <v>-3.2102999566398118</v>
      </c>
      <c r="G8" s="43">
        <f t="shared" si="2"/>
        <v>-13.210299956639812</v>
      </c>
      <c r="H8" s="44">
        <f t="shared" si="3"/>
        <v>-23.210299956639812</v>
      </c>
    </row>
    <row r="9" spans="2:8" x14ac:dyDescent="0.3">
      <c r="C9" s="45">
        <v>1</v>
      </c>
      <c r="D9" s="42">
        <f>10*LOG10(1000*C9)</f>
        <v>30</v>
      </c>
      <c r="E9" s="1"/>
      <c r="F9" s="43">
        <f t="shared" si="1"/>
        <v>-0.19999999999999929</v>
      </c>
      <c r="G9" s="43">
        <f t="shared" si="2"/>
        <v>-10.199999999999999</v>
      </c>
      <c r="H9" s="44">
        <f t="shared" si="3"/>
        <v>-20.2</v>
      </c>
    </row>
    <row r="10" spans="2:8" x14ac:dyDescent="0.3">
      <c r="C10" s="45">
        <v>2</v>
      </c>
      <c r="D10" s="42">
        <f t="shared" ref="D10:D16" si="4">10*LOG10(1000*C10)</f>
        <v>33.010299956639813</v>
      </c>
      <c r="E10" s="1"/>
      <c r="F10" s="43">
        <f t="shared" si="1"/>
        <v>2.8102999566398132</v>
      </c>
      <c r="G10" s="43">
        <f t="shared" si="2"/>
        <v>-7.1897000433601868</v>
      </c>
      <c r="H10" s="44">
        <f t="shared" si="3"/>
        <v>-17.189700043360187</v>
      </c>
    </row>
    <row r="11" spans="2:8" x14ac:dyDescent="0.3">
      <c r="C11" s="45">
        <v>5</v>
      </c>
      <c r="D11" s="42">
        <f t="shared" si="4"/>
        <v>36.989700043360187</v>
      </c>
      <c r="E11" s="1"/>
      <c r="F11" s="43">
        <f t="shared" si="1"/>
        <v>6.7897000433601882</v>
      </c>
      <c r="G11" s="43">
        <f t="shared" si="2"/>
        <v>-3.2102999566398118</v>
      </c>
      <c r="H11" s="44">
        <f t="shared" si="3"/>
        <v>-13.210299956639812</v>
      </c>
    </row>
    <row r="12" spans="2:8" x14ac:dyDescent="0.3">
      <c r="C12" s="45">
        <v>10</v>
      </c>
      <c r="D12" s="42">
        <f t="shared" si="4"/>
        <v>40</v>
      </c>
      <c r="E12" s="1"/>
      <c r="F12" s="43">
        <f t="shared" si="1"/>
        <v>9.8000000000000007</v>
      </c>
      <c r="G12" s="43">
        <f t="shared" si="2"/>
        <v>-0.19999999999999929</v>
      </c>
      <c r="H12" s="44">
        <f t="shared" si="3"/>
        <v>-10.199999999999999</v>
      </c>
    </row>
    <row r="13" spans="2:8" x14ac:dyDescent="0.3">
      <c r="C13" s="45">
        <v>20</v>
      </c>
      <c r="D13" s="42">
        <f t="shared" si="4"/>
        <v>43.010299956639813</v>
      </c>
      <c r="E13" s="1"/>
      <c r="F13" s="43">
        <f t="shared" si="1"/>
        <v>12.810299956639813</v>
      </c>
      <c r="G13" s="46">
        <f t="shared" si="2"/>
        <v>2.8102999566398132</v>
      </c>
      <c r="H13" s="44">
        <f t="shared" si="3"/>
        <v>-7.1897000433601868</v>
      </c>
    </row>
    <row r="14" spans="2:8" x14ac:dyDescent="0.3">
      <c r="C14" s="45">
        <v>50</v>
      </c>
      <c r="D14" s="42">
        <f t="shared" si="4"/>
        <v>46.989700043360187</v>
      </c>
      <c r="E14" s="1"/>
      <c r="F14" s="43">
        <f t="shared" si="1"/>
        <v>16.789700043360188</v>
      </c>
      <c r="G14" s="46">
        <f t="shared" si="2"/>
        <v>6.7897000433601882</v>
      </c>
      <c r="H14" s="44">
        <f t="shared" si="3"/>
        <v>-3.2102999566398118</v>
      </c>
    </row>
    <row r="15" spans="2:8" x14ac:dyDescent="0.3">
      <c r="C15" s="45">
        <v>100</v>
      </c>
      <c r="D15" s="42">
        <f t="shared" si="4"/>
        <v>50</v>
      </c>
      <c r="E15" s="1"/>
      <c r="F15" s="43">
        <f t="shared" si="1"/>
        <v>19.8</v>
      </c>
      <c r="G15" s="46">
        <f t="shared" si="2"/>
        <v>9.8000000000000007</v>
      </c>
      <c r="H15" s="44">
        <f t="shared" si="3"/>
        <v>-0.19999999999999929</v>
      </c>
    </row>
    <row r="16" spans="2:8" x14ac:dyDescent="0.3">
      <c r="C16" s="45">
        <v>1000</v>
      </c>
      <c r="D16" s="42">
        <f t="shared" si="4"/>
        <v>60</v>
      </c>
      <c r="E16" s="1"/>
      <c r="F16" s="43">
        <f t="shared" si="1"/>
        <v>29.8</v>
      </c>
      <c r="G16" s="46">
        <f t="shared" si="2"/>
        <v>19.8</v>
      </c>
      <c r="H16" s="46">
        <f t="shared" si="3"/>
        <v>9.8000000000000007</v>
      </c>
    </row>
    <row r="18" spans="3:10" x14ac:dyDescent="0.3">
      <c r="C18" s="52" t="s">
        <v>83</v>
      </c>
    </row>
    <row r="19" spans="3:10" ht="15.6" x14ac:dyDescent="0.3">
      <c r="G19" s="53" t="s">
        <v>82</v>
      </c>
    </row>
    <row r="21" spans="3:10" x14ac:dyDescent="0.3">
      <c r="C21" s="47" t="s">
        <v>72</v>
      </c>
      <c r="D21" s="47" t="s">
        <v>77</v>
      </c>
      <c r="G21" s="47" t="s">
        <v>78</v>
      </c>
      <c r="H21" s="47" t="s">
        <v>77</v>
      </c>
      <c r="J21" t="s">
        <v>80</v>
      </c>
    </row>
    <row r="22" spans="3:10" x14ac:dyDescent="0.3">
      <c r="C22" s="2">
        <v>20</v>
      </c>
      <c r="D22" s="50">
        <f>POWER(10, C22/10)/1000</f>
        <v>0.1</v>
      </c>
      <c r="G22" s="2">
        <v>-28.97</v>
      </c>
      <c r="H22" s="51">
        <f>POWER(10, (G22+50.2)/10)/1000</f>
        <v>0.13273944577297414</v>
      </c>
      <c r="J22" t="s">
        <v>81</v>
      </c>
    </row>
    <row r="24" spans="3:10" x14ac:dyDescent="0.3">
      <c r="G24" s="10" t="s">
        <v>84</v>
      </c>
      <c r="J24" t="s">
        <v>85</v>
      </c>
    </row>
    <row r="25" spans="3:10" x14ac:dyDescent="0.3">
      <c r="G25" s="54">
        <v>145</v>
      </c>
      <c r="H25">
        <v>435</v>
      </c>
      <c r="J25">
        <v>145</v>
      </c>
    </row>
    <row r="26" spans="3:10" x14ac:dyDescent="0.3">
      <c r="G26" s="54">
        <v>-12.62</v>
      </c>
      <c r="H26">
        <v>-13.29</v>
      </c>
      <c r="J26">
        <v>-13.1</v>
      </c>
    </row>
    <row r="27" spans="3:10" x14ac:dyDescent="0.3">
      <c r="G27" s="54">
        <v>-15.63</v>
      </c>
      <c r="H27">
        <v>-16.399999999999999</v>
      </c>
      <c r="J27">
        <v>-14.73</v>
      </c>
    </row>
    <row r="28" spans="3:10" x14ac:dyDescent="0.3">
      <c r="G28" s="54">
        <v>-22.9</v>
      </c>
      <c r="H28">
        <v>-23.1</v>
      </c>
      <c r="J28">
        <v>-18.920000000000002</v>
      </c>
    </row>
    <row r="29" spans="3:10" x14ac:dyDescent="0.3">
      <c r="G29" s="54">
        <v>-29.74</v>
      </c>
      <c r="H29">
        <v>-28.97</v>
      </c>
    </row>
  </sheetData>
  <mergeCells count="1">
    <mergeCell ref="C2:H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6D93-A829-40CC-8415-D554E6B323A3}">
  <dimension ref="B2:E12"/>
  <sheetViews>
    <sheetView workbookViewId="0">
      <selection activeCell="B2" sqref="B2:E2"/>
    </sheetView>
  </sheetViews>
  <sheetFormatPr defaultRowHeight="14.4" x14ac:dyDescent="0.3"/>
  <cols>
    <col min="2" max="2" width="11.44140625" customWidth="1"/>
    <col min="3" max="3" width="11.21875" bestFit="1" customWidth="1"/>
    <col min="5" max="5" width="86" bestFit="1" customWidth="1"/>
  </cols>
  <sheetData>
    <row r="2" spans="2:5" ht="25.8" x14ac:dyDescent="0.5">
      <c r="B2" s="55" t="s">
        <v>23</v>
      </c>
      <c r="C2" s="55"/>
      <c r="D2" s="55"/>
      <c r="E2" s="55"/>
    </row>
    <row r="5" spans="2:5" x14ac:dyDescent="0.3">
      <c r="B5" s="7" t="s">
        <v>14</v>
      </c>
      <c r="C5" s="15">
        <v>33.799999999999997</v>
      </c>
      <c r="E5" s="14" t="s">
        <v>16</v>
      </c>
    </row>
    <row r="6" spans="2:5" x14ac:dyDescent="0.3">
      <c r="B6" s="7" t="s">
        <v>15</v>
      </c>
      <c r="C6" s="15">
        <v>89.8</v>
      </c>
      <c r="E6" s="14" t="s">
        <v>17</v>
      </c>
    </row>
    <row r="7" spans="2:5" x14ac:dyDescent="0.3">
      <c r="E7" t="s">
        <v>24</v>
      </c>
    </row>
    <row r="8" spans="2:5" x14ac:dyDescent="0.3">
      <c r="E8" t="s">
        <v>25</v>
      </c>
    </row>
    <row r="9" spans="2:5" x14ac:dyDescent="0.3">
      <c r="B9" s="10" t="s">
        <v>18</v>
      </c>
      <c r="C9" s="11">
        <f>C5/C6</f>
        <v>0.37639198218262804</v>
      </c>
      <c r="E9" t="s">
        <v>19</v>
      </c>
    </row>
    <row r="10" spans="2:5" x14ac:dyDescent="0.3">
      <c r="B10" s="10" t="s">
        <v>20</v>
      </c>
      <c r="C10" s="11">
        <f>LOG10(C9)</f>
        <v>-0.42435963638964969</v>
      </c>
      <c r="E10" t="s">
        <v>21</v>
      </c>
    </row>
    <row r="12" spans="2:5" ht="25.8" x14ac:dyDescent="0.5">
      <c r="B12" s="16" t="s">
        <v>22</v>
      </c>
      <c r="C12" s="12">
        <f xml:space="preserve"> 10*C10</f>
        <v>-4.2435963638964971</v>
      </c>
      <c r="E12" s="13" t="s">
        <v>26</v>
      </c>
    </row>
  </sheetData>
  <mergeCells count="1">
    <mergeCell ref="B2:E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484D9-EA5E-403D-B689-94AA021EB338}">
  <dimension ref="B2:F9"/>
  <sheetViews>
    <sheetView workbookViewId="0">
      <selection activeCell="B2" sqref="B2:F2"/>
    </sheetView>
  </sheetViews>
  <sheetFormatPr defaultRowHeight="14.4" x14ac:dyDescent="0.3"/>
  <cols>
    <col min="2" max="2" width="20.88671875" bestFit="1" customWidth="1"/>
    <col min="4" max="4" width="14.6640625" customWidth="1"/>
    <col min="5" max="5" width="2.44140625" customWidth="1"/>
    <col min="6" max="6" width="50.33203125" bestFit="1" customWidth="1"/>
  </cols>
  <sheetData>
    <row r="2" spans="2:6" ht="25.8" x14ac:dyDescent="0.5">
      <c r="B2" s="55" t="s">
        <v>35</v>
      </c>
      <c r="C2" s="55"/>
      <c r="D2" s="55"/>
      <c r="E2" s="55"/>
      <c r="F2" s="55"/>
    </row>
    <row r="5" spans="2:6" ht="15.6" x14ac:dyDescent="0.3">
      <c r="B5" s="20" t="s">
        <v>30</v>
      </c>
      <c r="C5" s="21" t="s">
        <v>27</v>
      </c>
      <c r="D5" s="18">
        <v>3.68</v>
      </c>
      <c r="E5" s="17"/>
      <c r="F5" s="17" t="s">
        <v>28</v>
      </c>
    </row>
    <row r="6" spans="2:6" ht="15.6" x14ac:dyDescent="0.3">
      <c r="B6" s="20" t="s">
        <v>29</v>
      </c>
      <c r="C6" s="21" t="s">
        <v>27</v>
      </c>
      <c r="D6" s="18">
        <v>-8.81</v>
      </c>
      <c r="E6" s="17"/>
      <c r="F6" s="17" t="s">
        <v>31</v>
      </c>
    </row>
    <row r="7" spans="2:6" ht="15.6" x14ac:dyDescent="0.3">
      <c r="B7" s="17"/>
      <c r="C7" s="17"/>
      <c r="D7" s="17"/>
      <c r="E7" s="17"/>
      <c r="F7" s="17"/>
    </row>
    <row r="8" spans="2:6" ht="23.4" x14ac:dyDescent="0.45">
      <c r="B8" s="22" t="s">
        <v>32</v>
      </c>
      <c r="C8" s="23" t="s">
        <v>27</v>
      </c>
      <c r="D8" s="19">
        <f>D5-D6</f>
        <v>12.49</v>
      </c>
      <c r="E8" s="17"/>
      <c r="F8" s="17" t="s">
        <v>33</v>
      </c>
    </row>
    <row r="9" spans="2:6" ht="15.6" x14ac:dyDescent="0.3">
      <c r="B9" s="17"/>
      <c r="C9" s="17"/>
      <c r="D9" s="17"/>
      <c r="E9" s="17"/>
      <c r="F9" s="17" t="s">
        <v>34</v>
      </c>
    </row>
  </sheetData>
  <mergeCells count="1">
    <mergeCell ref="B2:F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9B453-DDC3-4B04-A4F8-F3832C1789DC}">
  <dimension ref="C3:G11"/>
  <sheetViews>
    <sheetView showGridLines="0" workbookViewId="0">
      <selection activeCell="C19" sqref="C19"/>
    </sheetView>
  </sheetViews>
  <sheetFormatPr defaultRowHeight="14.4" x14ac:dyDescent="0.3"/>
  <cols>
    <col min="2" max="2" width="2.5546875" customWidth="1"/>
    <col min="3" max="3" width="32.33203125" customWidth="1"/>
    <col min="5" max="5" width="12.6640625" customWidth="1"/>
    <col min="7" max="7" width="46.21875" bestFit="1" customWidth="1"/>
  </cols>
  <sheetData>
    <row r="3" spans="3:7" ht="25.8" x14ac:dyDescent="0.5">
      <c r="C3" s="5" t="s">
        <v>44</v>
      </c>
    </row>
    <row r="5" spans="3:7" ht="20.399999999999999" x14ac:dyDescent="0.45">
      <c r="C5" s="26" t="s">
        <v>39</v>
      </c>
      <c r="D5" s="27">
        <v>2.2999999999999998</v>
      </c>
      <c r="E5" s="25">
        <f>SQRT(D5)</f>
        <v>1.51657508881031</v>
      </c>
      <c r="G5" s="24" t="s">
        <v>41</v>
      </c>
    </row>
    <row r="6" spans="3:7" ht="18" x14ac:dyDescent="0.35">
      <c r="C6" s="26" t="s">
        <v>40</v>
      </c>
      <c r="D6" s="28">
        <f>1/E5</f>
        <v>0.65938047339578709</v>
      </c>
    </row>
    <row r="8" spans="3:7" x14ac:dyDescent="0.3">
      <c r="C8" t="s">
        <v>42</v>
      </c>
    </row>
    <row r="10" spans="3:7" ht="18" x14ac:dyDescent="0.35">
      <c r="C10" s="26" t="s">
        <v>40</v>
      </c>
      <c r="D10" s="29">
        <v>0.82</v>
      </c>
      <c r="E10" s="25">
        <f>1/D10</f>
        <v>1.2195121951219512</v>
      </c>
      <c r="G10" s="24" t="s">
        <v>41</v>
      </c>
    </row>
    <row r="11" spans="3:7" ht="18" x14ac:dyDescent="0.35">
      <c r="C11" s="26" t="s">
        <v>43</v>
      </c>
      <c r="D11" s="28">
        <f>POWER(E10,2)</f>
        <v>1.4872099940511601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CF40E-9888-4E48-A500-0B733700778A}">
  <dimension ref="B2:V27"/>
  <sheetViews>
    <sheetView workbookViewId="0">
      <selection activeCell="H12" sqref="H12"/>
    </sheetView>
  </sheetViews>
  <sheetFormatPr defaultRowHeight="14.4" x14ac:dyDescent="0.3"/>
  <cols>
    <col min="8" max="8" width="15.44140625" bestFit="1" customWidth="1"/>
    <col min="20" max="20" width="16.109375" customWidth="1"/>
  </cols>
  <sheetData>
    <row r="2" spans="2:22" ht="25.8" x14ac:dyDescent="0.5">
      <c r="B2" s="55" t="s">
        <v>45</v>
      </c>
      <c r="C2" s="55"/>
      <c r="D2" s="55"/>
      <c r="E2" s="55"/>
      <c r="F2" s="55"/>
      <c r="G2" s="55"/>
      <c r="H2" s="55"/>
      <c r="P2" s="55" t="s">
        <v>64</v>
      </c>
      <c r="Q2" s="55"/>
      <c r="R2" s="55"/>
      <c r="S2" s="55"/>
      <c r="T2" s="55"/>
      <c r="U2" s="55"/>
      <c r="V2" s="55"/>
    </row>
    <row r="4" spans="2:22" x14ac:dyDescent="0.3">
      <c r="B4" t="s">
        <v>46</v>
      </c>
      <c r="H4" s="30">
        <v>401</v>
      </c>
      <c r="J4" t="s">
        <v>53</v>
      </c>
      <c r="P4" t="s">
        <v>46</v>
      </c>
      <c r="T4" s="32">
        <f>H4</f>
        <v>401</v>
      </c>
      <c r="V4" t="s">
        <v>65</v>
      </c>
    </row>
    <row r="5" spans="2:22" x14ac:dyDescent="0.3">
      <c r="B5" t="s">
        <v>47</v>
      </c>
      <c r="H5" s="30">
        <v>8.4</v>
      </c>
      <c r="J5" t="s">
        <v>55</v>
      </c>
      <c r="P5" t="s">
        <v>47</v>
      </c>
      <c r="T5" s="32">
        <f>H5</f>
        <v>8.4</v>
      </c>
    </row>
    <row r="6" spans="2:22" x14ac:dyDescent="0.3">
      <c r="B6" t="s">
        <v>48</v>
      </c>
      <c r="H6" s="30">
        <v>966.6</v>
      </c>
      <c r="J6" t="s">
        <v>56</v>
      </c>
      <c r="P6" t="s">
        <v>48</v>
      </c>
      <c r="T6" s="32">
        <f>H6</f>
        <v>966.6</v>
      </c>
    </row>
    <row r="8" spans="2:22" x14ac:dyDescent="0.3">
      <c r="B8" t="s">
        <v>66</v>
      </c>
      <c r="H8" s="31">
        <f>H6/H13</f>
        <v>1015.0168171733515</v>
      </c>
      <c r="J8" t="s">
        <v>54</v>
      </c>
      <c r="P8" t="s">
        <v>49</v>
      </c>
      <c r="T8" s="31">
        <f>-T6*(T11/T12)</f>
        <v>1014.6406777140165</v>
      </c>
    </row>
    <row r="9" spans="2:22" x14ac:dyDescent="0.3">
      <c r="B9" t="s">
        <v>67</v>
      </c>
      <c r="H9" s="31">
        <f>T8</f>
        <v>1014.6406777140165</v>
      </c>
      <c r="J9" t="s">
        <v>68</v>
      </c>
      <c r="T9" s="34"/>
    </row>
    <row r="11" spans="2:22" x14ac:dyDescent="0.3">
      <c r="B11" s="25" t="s">
        <v>50</v>
      </c>
      <c r="H11" s="25">
        <f>273.15 + H5</f>
        <v>281.54999999999995</v>
      </c>
      <c r="P11" s="25" t="s">
        <v>50</v>
      </c>
      <c r="Q11" s="25"/>
      <c r="R11" s="25"/>
      <c r="S11" s="25"/>
      <c r="T11" s="25">
        <f>T4+16000+64*T5</f>
        <v>16938.599999999999</v>
      </c>
    </row>
    <row r="12" spans="2:22" x14ac:dyDescent="0.3">
      <c r="B12" s="25" t="s">
        <v>51</v>
      </c>
      <c r="H12" s="25">
        <f>0.0065*H4</f>
        <v>2.6065</v>
      </c>
      <c r="P12" s="25" t="s">
        <v>51</v>
      </c>
      <c r="Q12" s="25"/>
      <c r="R12" s="25"/>
      <c r="S12" s="25"/>
      <c r="T12" s="25">
        <f>T4-16000-64*T5</f>
        <v>-16136.6</v>
      </c>
    </row>
    <row r="13" spans="2:22" x14ac:dyDescent="0.3">
      <c r="B13" s="25" t="s">
        <v>52</v>
      </c>
      <c r="H13" s="25">
        <f>((H11-H12)/H11)^5.255</f>
        <v>0.95229949262497537</v>
      </c>
    </row>
    <row r="16" spans="2:22" ht="25.8" x14ac:dyDescent="0.5">
      <c r="B16" s="5" t="s">
        <v>57</v>
      </c>
    </row>
    <row r="19" spans="2:10" x14ac:dyDescent="0.3">
      <c r="B19" t="s">
        <v>47</v>
      </c>
      <c r="H19" s="32">
        <f>H5</f>
        <v>8.4</v>
      </c>
      <c r="J19" t="s">
        <v>63</v>
      </c>
    </row>
    <row r="20" spans="2:10" x14ac:dyDescent="0.3">
      <c r="B20" t="s">
        <v>58</v>
      </c>
      <c r="H20" s="30">
        <v>69</v>
      </c>
      <c r="J20" t="s">
        <v>59</v>
      </c>
    </row>
    <row r="22" spans="2:10" x14ac:dyDescent="0.3">
      <c r="B22" s="33" t="s">
        <v>61</v>
      </c>
      <c r="H22" s="31">
        <f>(H25*H27)/(H24-H27)</f>
        <v>3.0445615959447077</v>
      </c>
      <c r="J22" t="s">
        <v>60</v>
      </c>
    </row>
    <row r="24" spans="2:10" x14ac:dyDescent="0.3">
      <c r="B24" s="25" t="s">
        <v>50</v>
      </c>
      <c r="C24" s="25"/>
      <c r="D24" s="25"/>
      <c r="E24" s="25"/>
      <c r="F24" s="25"/>
      <c r="G24" s="25"/>
      <c r="H24" s="25">
        <v>17.27</v>
      </c>
    </row>
    <row r="25" spans="2:10" x14ac:dyDescent="0.3">
      <c r="B25" s="25" t="s">
        <v>51</v>
      </c>
      <c r="C25" s="25"/>
      <c r="D25" s="25"/>
      <c r="E25" s="25"/>
      <c r="F25" s="25"/>
      <c r="G25" s="25"/>
      <c r="H25" s="25">
        <v>237.7</v>
      </c>
    </row>
    <row r="26" spans="2:10" x14ac:dyDescent="0.3">
      <c r="B26" s="25" t="s">
        <v>62</v>
      </c>
      <c r="C26" s="25"/>
      <c r="D26" s="25"/>
      <c r="E26" s="25"/>
      <c r="F26" s="25"/>
      <c r="G26" s="25"/>
      <c r="H26" s="25">
        <f>H20/100</f>
        <v>0.69</v>
      </c>
    </row>
    <row r="27" spans="2:10" x14ac:dyDescent="0.3">
      <c r="B27" s="25" t="s">
        <v>52</v>
      </c>
      <c r="C27" s="25"/>
      <c r="D27" s="25"/>
      <c r="E27" s="25"/>
      <c r="F27" s="25"/>
      <c r="G27" s="25"/>
      <c r="H27" s="25">
        <f>LN(H26)+(H24*H19)/(H25+H19)</f>
        <v>0.21840401466768083</v>
      </c>
    </row>
  </sheetData>
  <mergeCells count="2">
    <mergeCell ref="B2:H2"/>
    <mergeCell ref="P2:V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CBC0-9B03-4E23-9B20-19A4ACADE38A}">
  <sheetPr>
    <pageSetUpPr fitToPage="1"/>
  </sheetPr>
  <dimension ref="B1:Z55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56" sqref="B56"/>
    </sheetView>
  </sheetViews>
  <sheetFormatPr defaultRowHeight="14.4" x14ac:dyDescent="0.3"/>
  <cols>
    <col min="1" max="1" width="3.21875" customWidth="1"/>
    <col min="3" max="3" width="9.44140625" customWidth="1"/>
    <col min="8" max="8" width="8.88671875" customWidth="1"/>
  </cols>
  <sheetData>
    <row r="1" spans="2:26" ht="19.2" customHeight="1" x14ac:dyDescent="0.5">
      <c r="B1" s="61" t="s">
        <v>70</v>
      </c>
      <c r="C1" s="61"/>
      <c r="D1" s="61"/>
      <c r="E1" s="61"/>
      <c r="F1" s="61"/>
      <c r="G1" s="61"/>
      <c r="H1" s="61"/>
      <c r="I1" s="40">
        <v>403</v>
      </c>
      <c r="J1" s="39" t="s">
        <v>71</v>
      </c>
      <c r="K1" s="39"/>
      <c r="L1" s="39"/>
      <c r="M1" s="39"/>
      <c r="N1" s="5"/>
      <c r="O1" s="60" t="s">
        <v>69</v>
      </c>
      <c r="P1" s="60"/>
      <c r="Q1" s="60"/>
      <c r="R1" s="60"/>
      <c r="S1" s="60"/>
      <c r="T1" s="60"/>
      <c r="U1" s="39"/>
      <c r="V1" s="41">
        <f>I1</f>
        <v>403</v>
      </c>
      <c r="W1" s="39" t="s">
        <v>71</v>
      </c>
      <c r="X1" s="39"/>
      <c r="Y1" s="39"/>
      <c r="Z1" s="39"/>
    </row>
    <row r="2" spans="2:26" ht="19.2" customHeight="1" x14ac:dyDescent="0.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5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4" spans="2:26" x14ac:dyDescent="0.3">
      <c r="B4" s="1"/>
      <c r="C4" s="35">
        <v>-10</v>
      </c>
      <c r="D4" s="35">
        <v>-5</v>
      </c>
      <c r="E4" s="35">
        <v>0</v>
      </c>
      <c r="F4" s="35">
        <v>5</v>
      </c>
      <c r="G4" s="35">
        <v>10</v>
      </c>
      <c r="H4" s="35">
        <v>15</v>
      </c>
      <c r="I4" s="35">
        <v>20</v>
      </c>
      <c r="J4" s="35">
        <v>25</v>
      </c>
      <c r="K4" s="35">
        <v>30</v>
      </c>
      <c r="L4" s="35">
        <v>35</v>
      </c>
      <c r="M4" s="35">
        <v>40</v>
      </c>
      <c r="O4" s="1"/>
      <c r="P4" s="35">
        <v>-10</v>
      </c>
      <c r="Q4" s="35">
        <v>-5</v>
      </c>
      <c r="R4" s="35">
        <v>0</v>
      </c>
      <c r="S4" s="35">
        <v>5</v>
      </c>
      <c r="T4" s="35">
        <v>10</v>
      </c>
      <c r="U4" s="35">
        <v>15</v>
      </c>
      <c r="V4" s="35">
        <v>20</v>
      </c>
      <c r="W4" s="35">
        <v>25</v>
      </c>
      <c r="X4" s="35">
        <v>30</v>
      </c>
      <c r="Y4" s="35">
        <v>35</v>
      </c>
      <c r="Z4" s="35">
        <v>40</v>
      </c>
    </row>
    <row r="5" spans="2:26" x14ac:dyDescent="0.3">
      <c r="B5" s="35">
        <v>940</v>
      </c>
      <c r="C5" s="36">
        <f>($B5/(((273.15+C$4)-(0.0065*$I$1))/(273.15+C$4))^5.255)-$B5</f>
        <v>50.740199481852983</v>
      </c>
      <c r="D5" s="36">
        <f t="shared" ref="D5:M20" si="0">($B5/(((273.15+D$4)-(0.0065*$I$1))/(273.15+D$4))^5.255)-$B5</f>
        <v>49.764693504549655</v>
      </c>
      <c r="E5" s="36">
        <f t="shared" si="0"/>
        <v>48.825981807888525</v>
      </c>
      <c r="F5" s="36">
        <f t="shared" si="0"/>
        <v>47.922021591386169</v>
      </c>
      <c r="G5" s="36">
        <f t="shared" si="0"/>
        <v>47.050918500870694</v>
      </c>
      <c r="H5" s="36">
        <f t="shared" si="0"/>
        <v>46.210913387167693</v>
      </c>
      <c r="I5" s="36">
        <f t="shared" si="0"/>
        <v>45.400370457059239</v>
      </c>
      <c r="J5" s="36">
        <f t="shared" si="0"/>
        <v>44.617766648700353</v>
      </c>
      <c r="K5" s="36">
        <f t="shared" si="0"/>
        <v>43.861682086386054</v>
      </c>
      <c r="L5" s="36">
        <f t="shared" si="0"/>
        <v>43.130791488890395</v>
      </c>
      <c r="M5" s="36">
        <f t="shared" si="0"/>
        <v>42.423856422076142</v>
      </c>
      <c r="O5" s="35">
        <v>940</v>
      </c>
      <c r="P5" s="37">
        <f>($B5/(((273.15+P$4)-(0.0065*$I$1))/(273.15+P$4))^5.255)</f>
        <v>990.74019948185298</v>
      </c>
      <c r="Q5" s="37">
        <f t="shared" ref="Q5:Z20" si="1">($B5/(((273.15+Q$4)-(0.0065*$I$1))/(273.15+Q$4))^5.255)</f>
        <v>989.76469350454965</v>
      </c>
      <c r="R5" s="37">
        <f t="shared" si="1"/>
        <v>988.82598180788852</v>
      </c>
      <c r="S5" s="37">
        <f t="shared" si="1"/>
        <v>987.92202159138617</v>
      </c>
      <c r="T5" s="37">
        <f t="shared" si="1"/>
        <v>987.05091850087069</v>
      </c>
      <c r="U5" s="37">
        <f t="shared" si="1"/>
        <v>986.21091338716769</v>
      </c>
      <c r="V5" s="37">
        <f t="shared" si="1"/>
        <v>985.40037045705924</v>
      </c>
      <c r="W5" s="37">
        <f t="shared" si="1"/>
        <v>984.61776664870035</v>
      </c>
      <c r="X5" s="37">
        <f t="shared" si="1"/>
        <v>983.86168208638605</v>
      </c>
      <c r="Y5" s="37">
        <f t="shared" si="1"/>
        <v>983.1307914888904</v>
      </c>
      <c r="Z5" s="37">
        <f t="shared" si="1"/>
        <v>982.42385642207614</v>
      </c>
    </row>
    <row r="6" spans="2:26" x14ac:dyDescent="0.3">
      <c r="B6" s="35">
        <v>941</v>
      </c>
      <c r="C6" s="36">
        <f t="shared" ref="C6:M37" si="2">($B6/(((273.15+C$4)-(0.0065*$I$1))/(273.15+C$4))^5.255)-$B6</f>
        <v>50.79417841747204</v>
      </c>
      <c r="D6" s="36">
        <f t="shared" si="0"/>
        <v>49.817634667852417</v>
      </c>
      <c r="E6" s="36">
        <f t="shared" si="0"/>
        <v>48.877924341726612</v>
      </c>
      <c r="F6" s="36">
        <f t="shared" si="0"/>
        <v>47.973002465419654</v>
      </c>
      <c r="G6" s="36">
        <f t="shared" si="0"/>
        <v>47.100972669488669</v>
      </c>
      <c r="H6" s="36">
        <f t="shared" si="0"/>
        <v>46.260073933324293</v>
      </c>
      <c r="I6" s="36">
        <f t="shared" si="0"/>
        <v>45.448668723502919</v>
      </c>
      <c r="J6" s="36">
        <f t="shared" si="0"/>
        <v>44.665232357901004</v>
      </c>
      <c r="K6" s="36">
        <f t="shared" si="0"/>
        <v>43.908343450307825</v>
      </c>
      <c r="L6" s="36">
        <f t="shared" si="0"/>
        <v>43.176675309623306</v>
      </c>
      <c r="M6" s="36">
        <f t="shared" si="0"/>
        <v>42.468988184227328</v>
      </c>
      <c r="O6" s="35">
        <v>941</v>
      </c>
      <c r="P6" s="37">
        <f t="shared" ref="P6:Z37" si="3">($B6/(((273.15+P$4)-(0.0065*$I$1))/(273.15+P$4))^5.255)</f>
        <v>991.79417841747204</v>
      </c>
      <c r="Q6" s="37">
        <f t="shared" si="1"/>
        <v>990.81763466785242</v>
      </c>
      <c r="R6" s="37">
        <f t="shared" si="1"/>
        <v>989.87792434172661</v>
      </c>
      <c r="S6" s="37">
        <f t="shared" si="1"/>
        <v>988.97300246541965</v>
      </c>
      <c r="T6" s="37">
        <f t="shared" si="1"/>
        <v>988.10097266948867</v>
      </c>
      <c r="U6" s="37">
        <f t="shared" si="1"/>
        <v>987.26007393332429</v>
      </c>
      <c r="V6" s="37">
        <f t="shared" si="1"/>
        <v>986.44866872350292</v>
      </c>
      <c r="W6" s="37">
        <f t="shared" si="1"/>
        <v>985.665232357901</v>
      </c>
      <c r="X6" s="37">
        <f t="shared" si="1"/>
        <v>984.90834345030783</v>
      </c>
      <c r="Y6" s="37">
        <f t="shared" si="1"/>
        <v>984.17667530962331</v>
      </c>
      <c r="Z6" s="37">
        <f t="shared" si="1"/>
        <v>983.46898818422733</v>
      </c>
    </row>
    <row r="7" spans="2:26" x14ac:dyDescent="0.3">
      <c r="B7" s="35">
        <v>942</v>
      </c>
      <c r="C7" s="36">
        <f t="shared" si="2"/>
        <v>50.848157353090983</v>
      </c>
      <c r="D7" s="36">
        <f t="shared" si="0"/>
        <v>49.870575831155065</v>
      </c>
      <c r="E7" s="36">
        <f t="shared" si="0"/>
        <v>48.929866875564812</v>
      </c>
      <c r="F7" s="36">
        <f t="shared" si="0"/>
        <v>48.023983339453025</v>
      </c>
      <c r="G7" s="36">
        <f t="shared" si="0"/>
        <v>47.151026838106532</v>
      </c>
      <c r="H7" s="36">
        <f t="shared" si="0"/>
        <v>46.309234479480779</v>
      </c>
      <c r="I7" s="36">
        <f t="shared" si="0"/>
        <v>45.4969669899466</v>
      </c>
      <c r="J7" s="36">
        <f t="shared" si="0"/>
        <v>44.712698067101769</v>
      </c>
      <c r="K7" s="36">
        <f t="shared" si="0"/>
        <v>43.955004814229483</v>
      </c>
      <c r="L7" s="36">
        <f t="shared" si="0"/>
        <v>43.222559130356103</v>
      </c>
      <c r="M7" s="36">
        <f t="shared" si="0"/>
        <v>42.514119946378401</v>
      </c>
      <c r="O7" s="35">
        <v>942</v>
      </c>
      <c r="P7" s="37">
        <f t="shared" si="3"/>
        <v>992.84815735309098</v>
      </c>
      <c r="Q7" s="37">
        <f t="shared" si="1"/>
        <v>991.87057583115507</v>
      </c>
      <c r="R7" s="37">
        <f t="shared" si="1"/>
        <v>990.92986687556481</v>
      </c>
      <c r="S7" s="37">
        <f t="shared" si="1"/>
        <v>990.02398333945303</v>
      </c>
      <c r="T7" s="37">
        <f t="shared" si="1"/>
        <v>989.15102683810653</v>
      </c>
      <c r="U7" s="37">
        <f t="shared" si="1"/>
        <v>988.30923447948078</v>
      </c>
      <c r="V7" s="37">
        <f t="shared" si="1"/>
        <v>987.4969669899466</v>
      </c>
      <c r="W7" s="37">
        <f t="shared" si="1"/>
        <v>986.71269806710177</v>
      </c>
      <c r="X7" s="37">
        <f t="shared" si="1"/>
        <v>985.95500481422948</v>
      </c>
      <c r="Y7" s="37">
        <f t="shared" si="1"/>
        <v>985.2225591303561</v>
      </c>
      <c r="Z7" s="37">
        <f t="shared" si="1"/>
        <v>984.5141199463784</v>
      </c>
    </row>
    <row r="8" spans="2:26" x14ac:dyDescent="0.3">
      <c r="B8" s="35">
        <v>943</v>
      </c>
      <c r="C8" s="36">
        <f t="shared" si="2"/>
        <v>50.902136288710039</v>
      </c>
      <c r="D8" s="36">
        <f t="shared" si="0"/>
        <v>49.923516994457827</v>
      </c>
      <c r="E8" s="36">
        <f t="shared" si="0"/>
        <v>48.981809409403013</v>
      </c>
      <c r="F8" s="36">
        <f t="shared" si="0"/>
        <v>48.074964213486396</v>
      </c>
      <c r="G8" s="36">
        <f t="shared" si="0"/>
        <v>47.201081006724507</v>
      </c>
      <c r="H8" s="36">
        <f t="shared" si="0"/>
        <v>46.358395025637378</v>
      </c>
      <c r="I8" s="36">
        <f t="shared" si="0"/>
        <v>45.54526525639028</v>
      </c>
      <c r="J8" s="36">
        <f t="shared" si="0"/>
        <v>44.760163776302534</v>
      </c>
      <c r="K8" s="36">
        <f t="shared" si="0"/>
        <v>44.00166617815114</v>
      </c>
      <c r="L8" s="36">
        <f t="shared" si="0"/>
        <v>43.268442951089014</v>
      </c>
      <c r="M8" s="36">
        <f t="shared" si="0"/>
        <v>42.559251708529587</v>
      </c>
      <c r="O8" s="35">
        <v>943</v>
      </c>
      <c r="P8" s="37">
        <f t="shared" si="3"/>
        <v>993.90213628871004</v>
      </c>
      <c r="Q8" s="37">
        <f t="shared" si="1"/>
        <v>992.92351699445783</v>
      </c>
      <c r="R8" s="37">
        <f t="shared" si="1"/>
        <v>991.98180940940301</v>
      </c>
      <c r="S8" s="37">
        <f t="shared" si="1"/>
        <v>991.0749642134864</v>
      </c>
      <c r="T8" s="37">
        <f t="shared" si="1"/>
        <v>990.20108100672451</v>
      </c>
      <c r="U8" s="37">
        <f t="shared" si="1"/>
        <v>989.35839502563738</v>
      </c>
      <c r="V8" s="37">
        <f t="shared" si="1"/>
        <v>988.54526525639028</v>
      </c>
      <c r="W8" s="37">
        <f t="shared" si="1"/>
        <v>987.76016377630253</v>
      </c>
      <c r="X8" s="37">
        <f t="shared" si="1"/>
        <v>987.00166617815114</v>
      </c>
      <c r="Y8" s="37">
        <f t="shared" si="1"/>
        <v>986.26844295108901</v>
      </c>
      <c r="Z8" s="37">
        <f t="shared" si="1"/>
        <v>985.55925170852959</v>
      </c>
    </row>
    <row r="9" spans="2:26" x14ac:dyDescent="0.3">
      <c r="B9" s="35">
        <v>944</v>
      </c>
      <c r="C9" s="36">
        <f t="shared" si="2"/>
        <v>50.956115224328983</v>
      </c>
      <c r="D9" s="36">
        <f t="shared" si="0"/>
        <v>49.976458157760476</v>
      </c>
      <c r="E9" s="36">
        <f t="shared" si="0"/>
        <v>49.033751943241214</v>
      </c>
      <c r="F9" s="36">
        <f t="shared" si="0"/>
        <v>48.125945087519767</v>
      </c>
      <c r="G9" s="36">
        <f t="shared" si="0"/>
        <v>47.251135175342483</v>
      </c>
      <c r="H9" s="36">
        <f t="shared" si="0"/>
        <v>46.407555571793978</v>
      </c>
      <c r="I9" s="36">
        <f t="shared" si="0"/>
        <v>45.593563522833961</v>
      </c>
      <c r="J9" s="36">
        <f t="shared" si="0"/>
        <v>44.807629485503298</v>
      </c>
      <c r="K9" s="36">
        <f t="shared" si="0"/>
        <v>44.048327542072798</v>
      </c>
      <c r="L9" s="36">
        <f t="shared" si="0"/>
        <v>43.314326771821925</v>
      </c>
      <c r="M9" s="36">
        <f t="shared" si="0"/>
        <v>42.604383470680773</v>
      </c>
      <c r="O9" s="35">
        <v>944</v>
      </c>
      <c r="P9" s="37">
        <f t="shared" si="3"/>
        <v>994.95611522432898</v>
      </c>
      <c r="Q9" s="37">
        <f t="shared" si="1"/>
        <v>993.97645815776048</v>
      </c>
      <c r="R9" s="37">
        <f t="shared" si="1"/>
        <v>993.03375194324121</v>
      </c>
      <c r="S9" s="37">
        <f t="shared" si="1"/>
        <v>992.12594508751977</v>
      </c>
      <c r="T9" s="37">
        <f t="shared" si="1"/>
        <v>991.25113517534248</v>
      </c>
      <c r="U9" s="37">
        <f t="shared" si="1"/>
        <v>990.40755557179398</v>
      </c>
      <c r="V9" s="37">
        <f t="shared" si="1"/>
        <v>989.59356352283396</v>
      </c>
      <c r="W9" s="37">
        <f t="shared" si="1"/>
        <v>988.8076294855033</v>
      </c>
      <c r="X9" s="37">
        <f t="shared" si="1"/>
        <v>988.0483275420728</v>
      </c>
      <c r="Y9" s="37">
        <f t="shared" si="1"/>
        <v>987.31432677182192</v>
      </c>
      <c r="Z9" s="37">
        <f t="shared" si="1"/>
        <v>986.60438347068077</v>
      </c>
    </row>
    <row r="10" spans="2:26" x14ac:dyDescent="0.3">
      <c r="B10" s="35">
        <v>945</v>
      </c>
      <c r="C10" s="36">
        <f t="shared" si="2"/>
        <v>51.010094159948039</v>
      </c>
      <c r="D10" s="36">
        <f t="shared" si="0"/>
        <v>50.029399321063238</v>
      </c>
      <c r="E10" s="36">
        <f t="shared" si="0"/>
        <v>49.085694477079414</v>
      </c>
      <c r="F10" s="36">
        <f t="shared" si="0"/>
        <v>48.176925961553138</v>
      </c>
      <c r="G10" s="36">
        <f t="shared" si="0"/>
        <v>47.301189343960459</v>
      </c>
      <c r="H10" s="36">
        <f t="shared" si="0"/>
        <v>46.456716117950464</v>
      </c>
      <c r="I10" s="36">
        <f t="shared" si="0"/>
        <v>45.641861789277641</v>
      </c>
      <c r="J10" s="36">
        <f t="shared" si="0"/>
        <v>44.855095194704063</v>
      </c>
      <c r="K10" s="36">
        <f t="shared" si="0"/>
        <v>44.094988905994569</v>
      </c>
      <c r="L10" s="36">
        <f t="shared" si="0"/>
        <v>43.360210592554722</v>
      </c>
      <c r="M10" s="36">
        <f t="shared" si="0"/>
        <v>42.649515232831845</v>
      </c>
      <c r="O10" s="35">
        <v>945</v>
      </c>
      <c r="P10" s="37">
        <f t="shared" si="3"/>
        <v>996.01009415994804</v>
      </c>
      <c r="Q10" s="37">
        <f t="shared" si="1"/>
        <v>995.02939932106324</v>
      </c>
      <c r="R10" s="37">
        <f t="shared" si="1"/>
        <v>994.08569447707941</v>
      </c>
      <c r="S10" s="37">
        <f t="shared" si="1"/>
        <v>993.17692596155314</v>
      </c>
      <c r="T10" s="37">
        <f t="shared" si="1"/>
        <v>992.30118934396046</v>
      </c>
      <c r="U10" s="37">
        <f t="shared" si="1"/>
        <v>991.45671611795046</v>
      </c>
      <c r="V10" s="37">
        <f t="shared" si="1"/>
        <v>990.64186178927764</v>
      </c>
      <c r="W10" s="37">
        <f t="shared" si="1"/>
        <v>989.85509519470406</v>
      </c>
      <c r="X10" s="37">
        <f t="shared" si="1"/>
        <v>989.09498890599457</v>
      </c>
      <c r="Y10" s="37">
        <f t="shared" si="1"/>
        <v>988.36021059255472</v>
      </c>
      <c r="Z10" s="37">
        <f t="shared" si="1"/>
        <v>987.64951523283185</v>
      </c>
    </row>
    <row r="11" spans="2:26" x14ac:dyDescent="0.3">
      <c r="B11" s="35">
        <v>946</v>
      </c>
      <c r="C11" s="36">
        <f t="shared" si="2"/>
        <v>51.064073095566982</v>
      </c>
      <c r="D11" s="36">
        <f t="shared" si="0"/>
        <v>50.082340484365886</v>
      </c>
      <c r="E11" s="36">
        <f t="shared" si="0"/>
        <v>49.137637010917615</v>
      </c>
      <c r="F11" s="36">
        <f t="shared" si="0"/>
        <v>48.227906835586509</v>
      </c>
      <c r="G11" s="36">
        <f t="shared" si="0"/>
        <v>47.351243512578321</v>
      </c>
      <c r="H11" s="36">
        <f t="shared" si="0"/>
        <v>46.505876664107063</v>
      </c>
      <c r="I11" s="36">
        <f t="shared" si="0"/>
        <v>45.690160055721321</v>
      </c>
      <c r="J11" s="36">
        <f t="shared" si="0"/>
        <v>44.902560903904828</v>
      </c>
      <c r="K11" s="36">
        <f t="shared" si="0"/>
        <v>44.141650269916227</v>
      </c>
      <c r="L11" s="36">
        <f t="shared" si="0"/>
        <v>43.406094413287633</v>
      </c>
      <c r="M11" s="36">
        <f t="shared" si="0"/>
        <v>42.694646994983032</v>
      </c>
      <c r="O11" s="35">
        <v>946</v>
      </c>
      <c r="P11" s="37">
        <f t="shared" si="3"/>
        <v>997.06407309556698</v>
      </c>
      <c r="Q11" s="37">
        <f t="shared" si="1"/>
        <v>996.08234048436589</v>
      </c>
      <c r="R11" s="37">
        <f t="shared" si="1"/>
        <v>995.13763701091762</v>
      </c>
      <c r="S11" s="37">
        <f t="shared" si="1"/>
        <v>994.22790683558651</v>
      </c>
      <c r="T11" s="37">
        <f t="shared" si="1"/>
        <v>993.35124351257832</v>
      </c>
      <c r="U11" s="37">
        <f t="shared" si="1"/>
        <v>992.50587666410706</v>
      </c>
      <c r="V11" s="37">
        <f t="shared" si="1"/>
        <v>991.69016005572132</v>
      </c>
      <c r="W11" s="37">
        <f t="shared" si="1"/>
        <v>990.90256090390483</v>
      </c>
      <c r="X11" s="37">
        <f t="shared" si="1"/>
        <v>990.14165026991623</v>
      </c>
      <c r="Y11" s="37">
        <f t="shared" si="1"/>
        <v>989.40609441328763</v>
      </c>
      <c r="Z11" s="37">
        <f t="shared" si="1"/>
        <v>988.69464699498303</v>
      </c>
    </row>
    <row r="12" spans="2:26" x14ac:dyDescent="0.3">
      <c r="B12" s="35">
        <v>947</v>
      </c>
      <c r="C12" s="36">
        <f t="shared" si="2"/>
        <v>51.118052031185925</v>
      </c>
      <c r="D12" s="36">
        <f t="shared" si="0"/>
        <v>50.135281647668648</v>
      </c>
      <c r="E12" s="36">
        <f t="shared" si="0"/>
        <v>49.189579544755702</v>
      </c>
      <c r="F12" s="36">
        <f t="shared" si="0"/>
        <v>48.278887709619994</v>
      </c>
      <c r="G12" s="36">
        <f t="shared" si="0"/>
        <v>47.401297681196297</v>
      </c>
      <c r="H12" s="36">
        <f t="shared" si="0"/>
        <v>46.555037210263663</v>
      </c>
      <c r="I12" s="36">
        <f t="shared" si="0"/>
        <v>45.738458322165002</v>
      </c>
      <c r="J12" s="36">
        <f t="shared" si="0"/>
        <v>44.950026613105479</v>
      </c>
      <c r="K12" s="36">
        <f t="shared" si="0"/>
        <v>44.188311633837884</v>
      </c>
      <c r="L12" s="36">
        <f t="shared" si="0"/>
        <v>43.45197823402043</v>
      </c>
      <c r="M12" s="36">
        <f t="shared" si="0"/>
        <v>42.739778757134218</v>
      </c>
      <c r="O12" s="35">
        <v>947</v>
      </c>
      <c r="P12" s="37">
        <f t="shared" si="3"/>
        <v>998.11805203118593</v>
      </c>
      <c r="Q12" s="37">
        <f t="shared" si="1"/>
        <v>997.13528164766865</v>
      </c>
      <c r="R12" s="37">
        <f t="shared" si="1"/>
        <v>996.1895795447557</v>
      </c>
      <c r="S12" s="37">
        <f t="shared" si="1"/>
        <v>995.27888770961999</v>
      </c>
      <c r="T12" s="37">
        <f t="shared" si="1"/>
        <v>994.4012976811963</v>
      </c>
      <c r="U12" s="37">
        <f t="shared" si="1"/>
        <v>993.55503721026366</v>
      </c>
      <c r="V12" s="37">
        <f t="shared" si="1"/>
        <v>992.738458322165</v>
      </c>
      <c r="W12" s="37">
        <f t="shared" si="1"/>
        <v>991.95002661310548</v>
      </c>
      <c r="X12" s="37">
        <f t="shared" si="1"/>
        <v>991.18831163383788</v>
      </c>
      <c r="Y12" s="37">
        <f t="shared" si="1"/>
        <v>990.45197823402043</v>
      </c>
      <c r="Z12" s="37">
        <f t="shared" si="1"/>
        <v>989.73977875713422</v>
      </c>
    </row>
    <row r="13" spans="2:26" x14ac:dyDescent="0.3">
      <c r="B13" s="35">
        <v>948</v>
      </c>
      <c r="C13" s="36">
        <f t="shared" si="2"/>
        <v>51.172030966804982</v>
      </c>
      <c r="D13" s="36">
        <f t="shared" si="0"/>
        <v>50.188222810971297</v>
      </c>
      <c r="E13" s="36">
        <f t="shared" si="0"/>
        <v>49.241522078593903</v>
      </c>
      <c r="F13" s="36">
        <f t="shared" si="0"/>
        <v>48.329868583653365</v>
      </c>
      <c r="G13" s="36">
        <f t="shared" si="0"/>
        <v>47.451351849814273</v>
      </c>
      <c r="H13" s="36">
        <f t="shared" si="0"/>
        <v>46.604197756420149</v>
      </c>
      <c r="I13" s="36">
        <f t="shared" si="0"/>
        <v>45.786756588608682</v>
      </c>
      <c r="J13" s="36">
        <f t="shared" si="0"/>
        <v>44.997492322306243</v>
      </c>
      <c r="K13" s="36">
        <f t="shared" si="0"/>
        <v>44.234972997759542</v>
      </c>
      <c r="L13" s="36">
        <f t="shared" si="0"/>
        <v>43.497862054753341</v>
      </c>
      <c r="M13" s="36">
        <f t="shared" si="0"/>
        <v>42.78491051928529</v>
      </c>
      <c r="O13" s="35">
        <v>948</v>
      </c>
      <c r="P13" s="37">
        <f t="shared" si="3"/>
        <v>999.17203096680498</v>
      </c>
      <c r="Q13" s="37">
        <f t="shared" si="1"/>
        <v>998.1882228109713</v>
      </c>
      <c r="R13" s="37">
        <f t="shared" si="1"/>
        <v>997.2415220785939</v>
      </c>
      <c r="S13" s="37">
        <f t="shared" si="1"/>
        <v>996.32986858365337</v>
      </c>
      <c r="T13" s="37">
        <f t="shared" si="1"/>
        <v>995.45135184981427</v>
      </c>
      <c r="U13" s="37">
        <f t="shared" si="1"/>
        <v>994.60419775642015</v>
      </c>
      <c r="V13" s="37">
        <f t="shared" si="1"/>
        <v>993.78675658860868</v>
      </c>
      <c r="W13" s="37">
        <f t="shared" si="1"/>
        <v>992.99749232230624</v>
      </c>
      <c r="X13" s="37">
        <f t="shared" si="1"/>
        <v>992.23497299775954</v>
      </c>
      <c r="Y13" s="37">
        <f t="shared" si="1"/>
        <v>991.49786205475334</v>
      </c>
      <c r="Z13" s="37">
        <f t="shared" si="1"/>
        <v>990.78491051928529</v>
      </c>
    </row>
    <row r="14" spans="2:26" x14ac:dyDescent="0.3">
      <c r="B14" s="35">
        <v>949</v>
      </c>
      <c r="C14" s="36">
        <f t="shared" si="2"/>
        <v>51.226009902423925</v>
      </c>
      <c r="D14" s="36">
        <f t="shared" si="0"/>
        <v>50.241163974274059</v>
      </c>
      <c r="E14" s="36">
        <f t="shared" si="0"/>
        <v>49.293464612432103</v>
      </c>
      <c r="F14" s="36">
        <f t="shared" si="0"/>
        <v>48.380849457686736</v>
      </c>
      <c r="G14" s="36">
        <f t="shared" si="0"/>
        <v>47.501406018432249</v>
      </c>
      <c r="H14" s="36">
        <f t="shared" si="0"/>
        <v>46.653358302576748</v>
      </c>
      <c r="I14" s="36">
        <f t="shared" si="0"/>
        <v>45.835054855052363</v>
      </c>
      <c r="J14" s="36">
        <f t="shared" si="0"/>
        <v>45.044958031507008</v>
      </c>
      <c r="K14" s="36">
        <f t="shared" si="0"/>
        <v>44.281634361681313</v>
      </c>
      <c r="L14" s="36">
        <f t="shared" si="0"/>
        <v>43.543745875486138</v>
      </c>
      <c r="M14" s="36">
        <f t="shared" si="0"/>
        <v>42.830042281436477</v>
      </c>
      <c r="O14" s="35">
        <v>949</v>
      </c>
      <c r="P14" s="37">
        <f t="shared" si="3"/>
        <v>1000.2260099024239</v>
      </c>
      <c r="Q14" s="37">
        <f t="shared" si="1"/>
        <v>999.24116397427406</v>
      </c>
      <c r="R14" s="37">
        <f t="shared" si="1"/>
        <v>998.2934646124321</v>
      </c>
      <c r="S14" s="37">
        <f t="shared" si="1"/>
        <v>997.38084945768674</v>
      </c>
      <c r="T14" s="37">
        <f t="shared" si="1"/>
        <v>996.50140601843225</v>
      </c>
      <c r="U14" s="37">
        <f t="shared" si="1"/>
        <v>995.65335830257675</v>
      </c>
      <c r="V14" s="37">
        <f t="shared" si="1"/>
        <v>994.83505485505236</v>
      </c>
      <c r="W14" s="37">
        <f t="shared" si="1"/>
        <v>994.04495803150701</v>
      </c>
      <c r="X14" s="37">
        <f t="shared" si="1"/>
        <v>993.28163436168131</v>
      </c>
      <c r="Y14" s="37">
        <f t="shared" si="1"/>
        <v>992.54374587548614</v>
      </c>
      <c r="Z14" s="37">
        <f t="shared" si="1"/>
        <v>991.83004228143648</v>
      </c>
    </row>
    <row r="15" spans="2:26" x14ac:dyDescent="0.3">
      <c r="B15" s="35">
        <v>950</v>
      </c>
      <c r="C15" s="36">
        <f t="shared" si="2"/>
        <v>51.279988838042982</v>
      </c>
      <c r="D15" s="36">
        <f t="shared" si="0"/>
        <v>50.294105137576821</v>
      </c>
      <c r="E15" s="36">
        <f t="shared" si="0"/>
        <v>49.345407146270304</v>
      </c>
      <c r="F15" s="36">
        <f t="shared" si="0"/>
        <v>48.431830331720107</v>
      </c>
      <c r="G15" s="36">
        <f t="shared" si="0"/>
        <v>47.551460187050111</v>
      </c>
      <c r="H15" s="36">
        <f t="shared" si="0"/>
        <v>46.702518848733348</v>
      </c>
      <c r="I15" s="36">
        <f t="shared" si="0"/>
        <v>45.883353121496043</v>
      </c>
      <c r="J15" s="36">
        <f t="shared" si="0"/>
        <v>45.092423740707773</v>
      </c>
      <c r="K15" s="36">
        <f t="shared" si="0"/>
        <v>44.32829572560297</v>
      </c>
      <c r="L15" s="36">
        <f t="shared" si="0"/>
        <v>43.589629696219049</v>
      </c>
      <c r="M15" s="36">
        <f t="shared" si="0"/>
        <v>42.875174043587549</v>
      </c>
      <c r="O15" s="35">
        <v>950</v>
      </c>
      <c r="P15" s="37">
        <f t="shared" si="3"/>
        <v>1001.279988838043</v>
      </c>
      <c r="Q15" s="37">
        <f t="shared" si="1"/>
        <v>1000.2941051375768</v>
      </c>
      <c r="R15" s="37">
        <f t="shared" si="1"/>
        <v>999.3454071462703</v>
      </c>
      <c r="S15" s="37">
        <f t="shared" si="1"/>
        <v>998.43183033172011</v>
      </c>
      <c r="T15" s="37">
        <f t="shared" si="1"/>
        <v>997.55146018705011</v>
      </c>
      <c r="U15" s="37">
        <f t="shared" si="1"/>
        <v>996.70251884873335</v>
      </c>
      <c r="V15" s="37">
        <f t="shared" si="1"/>
        <v>995.88335312149604</v>
      </c>
      <c r="W15" s="37">
        <f t="shared" si="1"/>
        <v>995.09242374070777</v>
      </c>
      <c r="X15" s="37">
        <f t="shared" si="1"/>
        <v>994.32829572560297</v>
      </c>
      <c r="Y15" s="37">
        <f t="shared" si="1"/>
        <v>993.58962969621905</v>
      </c>
      <c r="Z15" s="37">
        <f t="shared" si="1"/>
        <v>992.87517404358755</v>
      </c>
    </row>
    <row r="16" spans="2:26" x14ac:dyDescent="0.3">
      <c r="B16" s="35">
        <v>951</v>
      </c>
      <c r="C16" s="36">
        <f t="shared" si="2"/>
        <v>51.333967773661925</v>
      </c>
      <c r="D16" s="36">
        <f t="shared" si="0"/>
        <v>50.34704630087947</v>
      </c>
      <c r="E16" s="36">
        <f t="shared" si="0"/>
        <v>49.397349680108505</v>
      </c>
      <c r="F16" s="36">
        <f t="shared" si="0"/>
        <v>48.482811205753478</v>
      </c>
      <c r="G16" s="36">
        <f t="shared" si="0"/>
        <v>47.601514355668087</v>
      </c>
      <c r="H16" s="36">
        <f t="shared" si="0"/>
        <v>46.751679394889834</v>
      </c>
      <c r="I16" s="36">
        <f t="shared" si="0"/>
        <v>45.931651387939723</v>
      </c>
      <c r="J16" s="36">
        <f t="shared" si="0"/>
        <v>45.139889449908537</v>
      </c>
      <c r="K16" s="36">
        <f t="shared" si="0"/>
        <v>44.374957089524628</v>
      </c>
      <c r="L16" s="36">
        <f t="shared" si="0"/>
        <v>43.63551351695196</v>
      </c>
      <c r="M16" s="36">
        <f t="shared" si="0"/>
        <v>42.920305805738735</v>
      </c>
      <c r="O16" s="35">
        <v>951</v>
      </c>
      <c r="P16" s="37">
        <f t="shared" si="3"/>
        <v>1002.3339677736619</v>
      </c>
      <c r="Q16" s="37">
        <f t="shared" si="1"/>
        <v>1001.3470463008795</v>
      </c>
      <c r="R16" s="37">
        <f t="shared" si="1"/>
        <v>1000.3973496801085</v>
      </c>
      <c r="S16" s="37">
        <f t="shared" si="1"/>
        <v>999.48281120575348</v>
      </c>
      <c r="T16" s="37">
        <f t="shared" si="1"/>
        <v>998.60151435566809</v>
      </c>
      <c r="U16" s="37">
        <f t="shared" si="1"/>
        <v>997.75167939488983</v>
      </c>
      <c r="V16" s="37">
        <f t="shared" si="1"/>
        <v>996.93165138793972</v>
      </c>
      <c r="W16" s="37">
        <f t="shared" si="1"/>
        <v>996.13988944990854</v>
      </c>
      <c r="X16" s="37">
        <f t="shared" si="1"/>
        <v>995.37495708952463</v>
      </c>
      <c r="Y16" s="37">
        <f t="shared" si="1"/>
        <v>994.63551351695196</v>
      </c>
      <c r="Z16" s="37">
        <f t="shared" si="1"/>
        <v>993.92030580573874</v>
      </c>
    </row>
    <row r="17" spans="2:26" x14ac:dyDescent="0.3">
      <c r="B17" s="35">
        <v>952</v>
      </c>
      <c r="C17" s="36">
        <f t="shared" si="2"/>
        <v>51.387946709280982</v>
      </c>
      <c r="D17" s="36">
        <f t="shared" si="0"/>
        <v>50.399987464182232</v>
      </c>
      <c r="E17" s="36">
        <f t="shared" si="0"/>
        <v>49.449292213946592</v>
      </c>
      <c r="F17" s="36">
        <f t="shared" si="0"/>
        <v>48.533792079786849</v>
      </c>
      <c r="G17" s="36">
        <f t="shared" si="0"/>
        <v>47.651568524286063</v>
      </c>
      <c r="H17" s="36">
        <f t="shared" si="0"/>
        <v>46.800839941046434</v>
      </c>
      <c r="I17" s="36">
        <f t="shared" si="0"/>
        <v>45.979949654383404</v>
      </c>
      <c r="J17" s="36">
        <f t="shared" si="0"/>
        <v>45.187355159109302</v>
      </c>
      <c r="K17" s="36">
        <f t="shared" si="0"/>
        <v>44.421618453446399</v>
      </c>
      <c r="L17" s="36">
        <f t="shared" si="0"/>
        <v>43.681397337684757</v>
      </c>
      <c r="M17" s="36">
        <f t="shared" si="0"/>
        <v>42.965437567889921</v>
      </c>
      <c r="O17" s="35">
        <v>952</v>
      </c>
      <c r="P17" s="37">
        <f t="shared" si="3"/>
        <v>1003.387946709281</v>
      </c>
      <c r="Q17" s="37">
        <f t="shared" si="1"/>
        <v>1002.3999874641822</v>
      </c>
      <c r="R17" s="37">
        <f t="shared" si="1"/>
        <v>1001.4492922139466</v>
      </c>
      <c r="S17" s="37">
        <f t="shared" si="1"/>
        <v>1000.5337920797868</v>
      </c>
      <c r="T17" s="37">
        <f t="shared" si="1"/>
        <v>999.65156852428606</v>
      </c>
      <c r="U17" s="37">
        <f t="shared" si="1"/>
        <v>998.80083994104643</v>
      </c>
      <c r="V17" s="37">
        <f t="shared" si="1"/>
        <v>997.9799496543834</v>
      </c>
      <c r="W17" s="37">
        <f t="shared" si="1"/>
        <v>997.1873551591093</v>
      </c>
      <c r="X17" s="37">
        <f t="shared" si="1"/>
        <v>996.4216184534464</v>
      </c>
      <c r="Y17" s="37">
        <f t="shared" si="1"/>
        <v>995.68139733768476</v>
      </c>
      <c r="Z17" s="37">
        <f t="shared" si="1"/>
        <v>994.96543756788992</v>
      </c>
    </row>
    <row r="18" spans="2:26" x14ac:dyDescent="0.3">
      <c r="B18" s="35">
        <v>953</v>
      </c>
      <c r="C18" s="36">
        <f t="shared" si="2"/>
        <v>51.441925644899925</v>
      </c>
      <c r="D18" s="36">
        <f t="shared" si="0"/>
        <v>50.45292862748488</v>
      </c>
      <c r="E18" s="36">
        <f t="shared" si="0"/>
        <v>49.501234747784792</v>
      </c>
      <c r="F18" s="36">
        <f t="shared" si="0"/>
        <v>48.584772953820334</v>
      </c>
      <c r="G18" s="36">
        <f t="shared" si="0"/>
        <v>47.701622692904039</v>
      </c>
      <c r="H18" s="36">
        <f t="shared" si="0"/>
        <v>46.850000487203033</v>
      </c>
      <c r="I18" s="36">
        <f t="shared" si="0"/>
        <v>46.028247920827084</v>
      </c>
      <c r="J18" s="36">
        <f t="shared" si="0"/>
        <v>45.234820868309953</v>
      </c>
      <c r="K18" s="36">
        <f t="shared" si="0"/>
        <v>44.468279817368057</v>
      </c>
      <c r="L18" s="36">
        <f t="shared" si="0"/>
        <v>43.727281158417668</v>
      </c>
      <c r="M18" s="36">
        <f t="shared" si="0"/>
        <v>43.010569330040994</v>
      </c>
      <c r="O18" s="35">
        <v>953</v>
      </c>
      <c r="P18" s="37">
        <f t="shared" si="3"/>
        <v>1004.4419256448999</v>
      </c>
      <c r="Q18" s="37">
        <f t="shared" si="1"/>
        <v>1003.4529286274849</v>
      </c>
      <c r="R18" s="37">
        <f t="shared" si="1"/>
        <v>1002.5012347477848</v>
      </c>
      <c r="S18" s="37">
        <f t="shared" si="1"/>
        <v>1001.5847729538203</v>
      </c>
      <c r="T18" s="37">
        <f t="shared" si="1"/>
        <v>1000.701622692904</v>
      </c>
      <c r="U18" s="37">
        <f t="shared" si="1"/>
        <v>999.85000048720303</v>
      </c>
      <c r="V18" s="37">
        <f t="shared" si="1"/>
        <v>999.02824792082708</v>
      </c>
      <c r="W18" s="37">
        <f t="shared" si="1"/>
        <v>998.23482086830995</v>
      </c>
      <c r="X18" s="37">
        <f t="shared" si="1"/>
        <v>997.46827981736806</v>
      </c>
      <c r="Y18" s="37">
        <f t="shared" si="1"/>
        <v>996.72728115841767</v>
      </c>
      <c r="Z18" s="37">
        <f t="shared" si="1"/>
        <v>996.01056933004099</v>
      </c>
    </row>
    <row r="19" spans="2:26" x14ac:dyDescent="0.3">
      <c r="B19" s="35">
        <v>954</v>
      </c>
      <c r="C19" s="36">
        <f t="shared" si="2"/>
        <v>51.495904580518868</v>
      </c>
      <c r="D19" s="36">
        <f t="shared" si="0"/>
        <v>50.505869790787642</v>
      </c>
      <c r="E19" s="36">
        <f t="shared" si="0"/>
        <v>49.553177281622993</v>
      </c>
      <c r="F19" s="36">
        <f t="shared" si="0"/>
        <v>48.635753827853705</v>
      </c>
      <c r="G19" s="36">
        <f t="shared" si="0"/>
        <v>47.751676861521901</v>
      </c>
      <c r="H19" s="36">
        <f t="shared" si="0"/>
        <v>46.899161033359519</v>
      </c>
      <c r="I19" s="36">
        <f t="shared" si="0"/>
        <v>46.076546187270765</v>
      </c>
      <c r="J19" s="36">
        <f t="shared" si="0"/>
        <v>45.282286577510718</v>
      </c>
      <c r="K19" s="36">
        <f t="shared" si="0"/>
        <v>44.514941181289714</v>
      </c>
      <c r="L19" s="36">
        <f t="shared" si="0"/>
        <v>43.773164979150465</v>
      </c>
      <c r="M19" s="36">
        <f t="shared" si="0"/>
        <v>43.05570109219218</v>
      </c>
      <c r="O19" s="35">
        <v>954</v>
      </c>
      <c r="P19" s="37">
        <f t="shared" si="3"/>
        <v>1005.4959045805189</v>
      </c>
      <c r="Q19" s="37">
        <f t="shared" si="1"/>
        <v>1004.5058697907876</v>
      </c>
      <c r="R19" s="37">
        <f t="shared" si="1"/>
        <v>1003.553177281623</v>
      </c>
      <c r="S19" s="37">
        <f t="shared" si="1"/>
        <v>1002.6357538278537</v>
      </c>
      <c r="T19" s="37">
        <f t="shared" si="1"/>
        <v>1001.7516768615219</v>
      </c>
      <c r="U19" s="37">
        <f t="shared" si="1"/>
        <v>1000.8991610333595</v>
      </c>
      <c r="V19" s="37">
        <f t="shared" si="1"/>
        <v>1000.0765461872708</v>
      </c>
      <c r="W19" s="37">
        <f t="shared" si="1"/>
        <v>999.28228657751072</v>
      </c>
      <c r="X19" s="37">
        <f t="shared" si="1"/>
        <v>998.51494118128971</v>
      </c>
      <c r="Y19" s="37">
        <f t="shared" si="1"/>
        <v>997.77316497915047</v>
      </c>
      <c r="Z19" s="37">
        <f t="shared" si="1"/>
        <v>997.05570109219218</v>
      </c>
    </row>
    <row r="20" spans="2:26" x14ac:dyDescent="0.3">
      <c r="B20" s="35">
        <v>955</v>
      </c>
      <c r="C20" s="36">
        <f t="shared" si="2"/>
        <v>51.549883516137925</v>
      </c>
      <c r="D20" s="36">
        <f t="shared" si="0"/>
        <v>50.558810954090291</v>
      </c>
      <c r="E20" s="36">
        <f t="shared" si="0"/>
        <v>49.605119815461194</v>
      </c>
      <c r="F20" s="36">
        <f t="shared" si="0"/>
        <v>48.686734701887076</v>
      </c>
      <c r="G20" s="36">
        <f t="shared" si="0"/>
        <v>47.801731030139877</v>
      </c>
      <c r="H20" s="36">
        <f t="shared" si="0"/>
        <v>46.948321579516119</v>
      </c>
      <c r="I20" s="36">
        <f t="shared" si="0"/>
        <v>46.124844453714445</v>
      </c>
      <c r="J20" s="36">
        <f t="shared" si="0"/>
        <v>45.329752286711482</v>
      </c>
      <c r="K20" s="36">
        <f t="shared" si="0"/>
        <v>44.561602545211372</v>
      </c>
      <c r="L20" s="36">
        <f t="shared" si="0"/>
        <v>43.819048799883376</v>
      </c>
      <c r="M20" s="36">
        <f t="shared" si="0"/>
        <v>43.100832854343366</v>
      </c>
      <c r="O20" s="35">
        <v>955</v>
      </c>
      <c r="P20" s="37">
        <f t="shared" si="3"/>
        <v>1006.5498835161379</v>
      </c>
      <c r="Q20" s="37">
        <f t="shared" si="1"/>
        <v>1005.5588109540903</v>
      </c>
      <c r="R20" s="37">
        <f t="shared" si="1"/>
        <v>1004.6051198154612</v>
      </c>
      <c r="S20" s="37">
        <f t="shared" si="1"/>
        <v>1003.6867347018871</v>
      </c>
      <c r="T20" s="37">
        <f t="shared" si="1"/>
        <v>1002.8017310301399</v>
      </c>
      <c r="U20" s="37">
        <f t="shared" si="1"/>
        <v>1001.9483215795161</v>
      </c>
      <c r="V20" s="37">
        <f t="shared" si="1"/>
        <v>1001.1248444537144</v>
      </c>
      <c r="W20" s="37">
        <f t="shared" si="1"/>
        <v>1000.3297522867115</v>
      </c>
      <c r="X20" s="37">
        <f t="shared" si="1"/>
        <v>999.56160254521137</v>
      </c>
      <c r="Y20" s="37">
        <f t="shared" si="1"/>
        <v>998.81904879988338</v>
      </c>
      <c r="Z20" s="37">
        <f t="shared" si="1"/>
        <v>998.10083285434337</v>
      </c>
    </row>
    <row r="21" spans="2:26" x14ac:dyDescent="0.3">
      <c r="B21" s="35">
        <v>956</v>
      </c>
      <c r="C21" s="36">
        <f t="shared" si="2"/>
        <v>51.603862451756868</v>
      </c>
      <c r="D21" s="36">
        <f t="shared" si="2"/>
        <v>50.611752117393053</v>
      </c>
      <c r="E21" s="36">
        <f t="shared" si="2"/>
        <v>49.657062349299395</v>
      </c>
      <c r="F21" s="36">
        <f t="shared" si="2"/>
        <v>48.737715575920447</v>
      </c>
      <c r="G21" s="36">
        <f t="shared" si="2"/>
        <v>47.851785198757852</v>
      </c>
      <c r="H21" s="36">
        <f t="shared" si="2"/>
        <v>46.997482125672718</v>
      </c>
      <c r="I21" s="36">
        <f t="shared" si="2"/>
        <v>46.173142720158125</v>
      </c>
      <c r="J21" s="36">
        <f t="shared" si="2"/>
        <v>45.377217995912247</v>
      </c>
      <c r="K21" s="36">
        <f t="shared" si="2"/>
        <v>44.608263909133143</v>
      </c>
      <c r="L21" s="36">
        <f t="shared" si="2"/>
        <v>43.864932620616173</v>
      </c>
      <c r="M21" s="36">
        <f t="shared" si="2"/>
        <v>43.145964616494439</v>
      </c>
      <c r="O21" s="35">
        <v>956</v>
      </c>
      <c r="P21" s="37">
        <f t="shared" si="3"/>
        <v>1007.6038624517569</v>
      </c>
      <c r="Q21" s="37">
        <f t="shared" si="3"/>
        <v>1006.6117521173931</v>
      </c>
      <c r="R21" s="37">
        <f t="shared" si="3"/>
        <v>1005.6570623492994</v>
      </c>
      <c r="S21" s="37">
        <f t="shared" si="3"/>
        <v>1004.7377155759204</v>
      </c>
      <c r="T21" s="37">
        <f t="shared" si="3"/>
        <v>1003.8517851987579</v>
      </c>
      <c r="U21" s="37">
        <f t="shared" si="3"/>
        <v>1002.9974821256727</v>
      </c>
      <c r="V21" s="37">
        <f t="shared" si="3"/>
        <v>1002.1731427201581</v>
      </c>
      <c r="W21" s="37">
        <f t="shared" si="3"/>
        <v>1001.3772179959122</v>
      </c>
      <c r="X21" s="37">
        <f t="shared" si="3"/>
        <v>1000.6082639091331</v>
      </c>
      <c r="Y21" s="37">
        <f t="shared" si="3"/>
        <v>999.86493262061617</v>
      </c>
      <c r="Z21" s="37">
        <f t="shared" si="3"/>
        <v>999.14596461649444</v>
      </c>
    </row>
    <row r="22" spans="2:26" x14ac:dyDescent="0.3">
      <c r="B22" s="35">
        <v>957</v>
      </c>
      <c r="C22" s="36">
        <f t="shared" si="2"/>
        <v>51.657841387375925</v>
      </c>
      <c r="D22" s="36">
        <f t="shared" si="2"/>
        <v>50.664693280695815</v>
      </c>
      <c r="E22" s="36">
        <f t="shared" si="2"/>
        <v>49.709004883137482</v>
      </c>
      <c r="F22" s="36">
        <f t="shared" si="2"/>
        <v>48.788696449953818</v>
      </c>
      <c r="G22" s="36">
        <f t="shared" si="2"/>
        <v>47.901839367375828</v>
      </c>
      <c r="H22" s="36">
        <f t="shared" si="2"/>
        <v>47.046642671829204</v>
      </c>
      <c r="I22" s="36">
        <f t="shared" si="2"/>
        <v>46.221440986601806</v>
      </c>
      <c r="J22" s="36">
        <f t="shared" si="2"/>
        <v>45.424683705113011</v>
      </c>
      <c r="K22" s="36">
        <f t="shared" si="2"/>
        <v>44.654925273054801</v>
      </c>
      <c r="L22" s="36">
        <f t="shared" si="2"/>
        <v>43.910816441349084</v>
      </c>
      <c r="M22" s="36">
        <f t="shared" si="2"/>
        <v>43.191096378645625</v>
      </c>
      <c r="O22" s="35">
        <v>957</v>
      </c>
      <c r="P22" s="37">
        <f t="shared" si="3"/>
        <v>1008.6578413873759</v>
      </c>
      <c r="Q22" s="37">
        <f t="shared" si="3"/>
        <v>1007.6646932806958</v>
      </c>
      <c r="R22" s="37">
        <f t="shared" si="3"/>
        <v>1006.7090048831375</v>
      </c>
      <c r="S22" s="37">
        <f t="shared" si="3"/>
        <v>1005.7886964499538</v>
      </c>
      <c r="T22" s="37">
        <f t="shared" si="3"/>
        <v>1004.9018393673758</v>
      </c>
      <c r="U22" s="37">
        <f t="shared" si="3"/>
        <v>1004.0466426718292</v>
      </c>
      <c r="V22" s="37">
        <f t="shared" si="3"/>
        <v>1003.2214409866018</v>
      </c>
      <c r="W22" s="37">
        <f t="shared" si="3"/>
        <v>1002.424683705113</v>
      </c>
      <c r="X22" s="37">
        <f t="shared" si="3"/>
        <v>1001.6549252730548</v>
      </c>
      <c r="Y22" s="37">
        <f t="shared" si="3"/>
        <v>1000.9108164413491</v>
      </c>
      <c r="Z22" s="37">
        <f t="shared" si="3"/>
        <v>1000.1910963786456</v>
      </c>
    </row>
    <row r="23" spans="2:26" x14ac:dyDescent="0.3">
      <c r="B23" s="35">
        <v>958</v>
      </c>
      <c r="C23" s="36">
        <f t="shared" si="2"/>
        <v>51.711820322994868</v>
      </c>
      <c r="D23" s="36">
        <f t="shared" si="2"/>
        <v>50.717634443998463</v>
      </c>
      <c r="E23" s="36">
        <f t="shared" si="2"/>
        <v>49.760947416975682</v>
      </c>
      <c r="F23" s="36">
        <f t="shared" si="2"/>
        <v>48.839677323987189</v>
      </c>
      <c r="G23" s="36">
        <f t="shared" si="2"/>
        <v>47.95189353599369</v>
      </c>
      <c r="H23" s="36">
        <f t="shared" si="2"/>
        <v>47.095803217985804</v>
      </c>
      <c r="I23" s="36">
        <f t="shared" si="2"/>
        <v>46.269739253045486</v>
      </c>
      <c r="J23" s="36">
        <f t="shared" si="2"/>
        <v>45.472149414313662</v>
      </c>
      <c r="K23" s="36">
        <f t="shared" si="2"/>
        <v>44.701586636976458</v>
      </c>
      <c r="L23" s="36">
        <f t="shared" si="2"/>
        <v>43.956700262081995</v>
      </c>
      <c r="M23" s="36">
        <f t="shared" si="2"/>
        <v>43.236228140796811</v>
      </c>
      <c r="O23" s="35">
        <v>958</v>
      </c>
      <c r="P23" s="37">
        <f t="shared" si="3"/>
        <v>1009.7118203229949</v>
      </c>
      <c r="Q23" s="37">
        <f t="shared" si="3"/>
        <v>1008.7176344439985</v>
      </c>
      <c r="R23" s="37">
        <f t="shared" si="3"/>
        <v>1007.7609474169757</v>
      </c>
      <c r="S23" s="37">
        <f t="shared" si="3"/>
        <v>1006.8396773239872</v>
      </c>
      <c r="T23" s="37">
        <f t="shared" si="3"/>
        <v>1005.9518935359937</v>
      </c>
      <c r="U23" s="37">
        <f t="shared" si="3"/>
        <v>1005.0958032179858</v>
      </c>
      <c r="V23" s="37">
        <f t="shared" si="3"/>
        <v>1004.2697392530455</v>
      </c>
      <c r="W23" s="37">
        <f t="shared" si="3"/>
        <v>1003.4721494143137</v>
      </c>
      <c r="X23" s="37">
        <f t="shared" si="3"/>
        <v>1002.7015866369765</v>
      </c>
      <c r="Y23" s="37">
        <f t="shared" si="3"/>
        <v>1001.956700262082</v>
      </c>
      <c r="Z23" s="37">
        <f t="shared" si="3"/>
        <v>1001.2362281407968</v>
      </c>
    </row>
    <row r="24" spans="2:26" x14ac:dyDescent="0.3">
      <c r="B24" s="35">
        <v>959</v>
      </c>
      <c r="C24" s="36">
        <f t="shared" si="2"/>
        <v>51.765799258613924</v>
      </c>
      <c r="D24" s="36">
        <f t="shared" si="2"/>
        <v>50.770575607301225</v>
      </c>
      <c r="E24" s="36">
        <f t="shared" si="2"/>
        <v>49.812889950813883</v>
      </c>
      <c r="F24" s="36">
        <f t="shared" si="2"/>
        <v>48.890658198020674</v>
      </c>
      <c r="G24" s="36">
        <f t="shared" si="2"/>
        <v>48.001947704611666</v>
      </c>
      <c r="H24" s="36">
        <f t="shared" si="2"/>
        <v>47.144963764142403</v>
      </c>
      <c r="I24" s="36">
        <f t="shared" si="2"/>
        <v>46.318037519489167</v>
      </c>
      <c r="J24" s="36">
        <f t="shared" si="2"/>
        <v>45.519615123514427</v>
      </c>
      <c r="K24" s="36">
        <f t="shared" si="2"/>
        <v>44.748248000898116</v>
      </c>
      <c r="L24" s="36">
        <f t="shared" si="2"/>
        <v>44.002584082814792</v>
      </c>
      <c r="M24" s="36">
        <f t="shared" si="2"/>
        <v>43.281359902947884</v>
      </c>
      <c r="O24" s="35">
        <v>959</v>
      </c>
      <c r="P24" s="37">
        <f t="shared" si="3"/>
        <v>1010.7657992586139</v>
      </c>
      <c r="Q24" s="37">
        <f t="shared" si="3"/>
        <v>1009.7705756073012</v>
      </c>
      <c r="R24" s="37">
        <f t="shared" si="3"/>
        <v>1008.8128899508139</v>
      </c>
      <c r="S24" s="37">
        <f t="shared" si="3"/>
        <v>1007.8906581980207</v>
      </c>
      <c r="T24" s="37">
        <f t="shared" si="3"/>
        <v>1007.0019477046117</v>
      </c>
      <c r="U24" s="37">
        <f t="shared" si="3"/>
        <v>1006.1449637641424</v>
      </c>
      <c r="V24" s="37">
        <f t="shared" si="3"/>
        <v>1005.3180375194892</v>
      </c>
      <c r="W24" s="37">
        <f t="shared" si="3"/>
        <v>1004.5196151235144</v>
      </c>
      <c r="X24" s="37">
        <f t="shared" si="3"/>
        <v>1003.7482480008981</v>
      </c>
      <c r="Y24" s="37">
        <f t="shared" si="3"/>
        <v>1003.0025840828148</v>
      </c>
      <c r="Z24" s="37">
        <f t="shared" si="3"/>
        <v>1002.2813599029479</v>
      </c>
    </row>
    <row r="25" spans="2:26" x14ac:dyDescent="0.3">
      <c r="B25" s="35">
        <v>960</v>
      </c>
      <c r="C25" s="36">
        <f t="shared" si="2"/>
        <v>51.819778194232867</v>
      </c>
      <c r="D25" s="36">
        <f t="shared" si="2"/>
        <v>50.823516770603874</v>
      </c>
      <c r="E25" s="36">
        <f t="shared" si="2"/>
        <v>49.864832484652084</v>
      </c>
      <c r="F25" s="36">
        <f t="shared" si="2"/>
        <v>48.941639072054045</v>
      </c>
      <c r="G25" s="36">
        <f t="shared" si="2"/>
        <v>48.052001873229642</v>
      </c>
      <c r="H25" s="36">
        <f t="shared" si="2"/>
        <v>47.194124310298889</v>
      </c>
      <c r="I25" s="36">
        <f t="shared" si="2"/>
        <v>46.366335785932847</v>
      </c>
      <c r="J25" s="36">
        <f t="shared" si="2"/>
        <v>45.567080832715192</v>
      </c>
      <c r="K25" s="36">
        <f t="shared" si="2"/>
        <v>44.794909364819887</v>
      </c>
      <c r="L25" s="36">
        <f t="shared" si="2"/>
        <v>44.048467903547703</v>
      </c>
      <c r="M25" s="36">
        <f t="shared" si="2"/>
        <v>43.32649166509907</v>
      </c>
      <c r="O25" s="35">
        <v>960</v>
      </c>
      <c r="P25" s="37">
        <f t="shared" si="3"/>
        <v>1011.8197781942329</v>
      </c>
      <c r="Q25" s="37">
        <f t="shared" si="3"/>
        <v>1010.8235167706039</v>
      </c>
      <c r="R25" s="37">
        <f t="shared" si="3"/>
        <v>1009.8648324846521</v>
      </c>
      <c r="S25" s="37">
        <f t="shared" si="3"/>
        <v>1008.941639072054</v>
      </c>
      <c r="T25" s="37">
        <f t="shared" si="3"/>
        <v>1008.0520018732296</v>
      </c>
      <c r="U25" s="37">
        <f t="shared" si="3"/>
        <v>1007.1941243102989</v>
      </c>
      <c r="V25" s="37">
        <f t="shared" si="3"/>
        <v>1006.3663357859328</v>
      </c>
      <c r="W25" s="37">
        <f t="shared" si="3"/>
        <v>1005.5670808327152</v>
      </c>
      <c r="X25" s="37">
        <f t="shared" si="3"/>
        <v>1004.7949093648199</v>
      </c>
      <c r="Y25" s="37">
        <f t="shared" si="3"/>
        <v>1004.0484679035477</v>
      </c>
      <c r="Z25" s="37">
        <f t="shared" si="3"/>
        <v>1003.3264916650991</v>
      </c>
    </row>
    <row r="26" spans="2:26" x14ac:dyDescent="0.3">
      <c r="B26" s="35">
        <v>961</v>
      </c>
      <c r="C26" s="36">
        <f t="shared" si="2"/>
        <v>51.873757129851924</v>
      </c>
      <c r="D26" s="36">
        <f t="shared" si="2"/>
        <v>50.876457933906636</v>
      </c>
      <c r="E26" s="36">
        <f t="shared" si="2"/>
        <v>49.916775018490284</v>
      </c>
      <c r="F26" s="36">
        <f t="shared" si="2"/>
        <v>48.992619946087416</v>
      </c>
      <c r="G26" s="36">
        <f t="shared" si="2"/>
        <v>48.102056041847618</v>
      </c>
      <c r="H26" s="36">
        <f t="shared" si="2"/>
        <v>47.243284856455489</v>
      </c>
      <c r="I26" s="36">
        <f t="shared" si="2"/>
        <v>46.414634052376528</v>
      </c>
      <c r="J26" s="36">
        <f t="shared" si="2"/>
        <v>45.614546541915956</v>
      </c>
      <c r="K26" s="36">
        <f t="shared" si="2"/>
        <v>44.841570728741544</v>
      </c>
      <c r="L26" s="36">
        <f t="shared" si="2"/>
        <v>44.0943517242805</v>
      </c>
      <c r="M26" s="36">
        <f t="shared" si="2"/>
        <v>43.371623427250142</v>
      </c>
      <c r="O26" s="35">
        <v>961</v>
      </c>
      <c r="P26" s="37">
        <f t="shared" si="3"/>
        <v>1012.8737571298519</v>
      </c>
      <c r="Q26" s="37">
        <f t="shared" si="3"/>
        <v>1011.8764579339066</v>
      </c>
      <c r="R26" s="37">
        <f t="shared" si="3"/>
        <v>1010.9167750184903</v>
      </c>
      <c r="S26" s="37">
        <f t="shared" si="3"/>
        <v>1009.9926199460874</v>
      </c>
      <c r="T26" s="37">
        <f t="shared" si="3"/>
        <v>1009.1020560418476</v>
      </c>
      <c r="U26" s="37">
        <f t="shared" si="3"/>
        <v>1008.2432848564555</v>
      </c>
      <c r="V26" s="37">
        <f t="shared" si="3"/>
        <v>1007.4146340523765</v>
      </c>
      <c r="W26" s="37">
        <f t="shared" si="3"/>
        <v>1006.614546541916</v>
      </c>
      <c r="X26" s="37">
        <f t="shared" si="3"/>
        <v>1005.8415707287415</v>
      </c>
      <c r="Y26" s="37">
        <f t="shared" si="3"/>
        <v>1005.0943517242805</v>
      </c>
      <c r="Z26" s="37">
        <f t="shared" si="3"/>
        <v>1004.3716234272501</v>
      </c>
    </row>
    <row r="27" spans="2:26" x14ac:dyDescent="0.3">
      <c r="B27" s="35">
        <v>962</v>
      </c>
      <c r="C27" s="36">
        <f t="shared" si="2"/>
        <v>51.927736065470867</v>
      </c>
      <c r="D27" s="36">
        <f t="shared" si="2"/>
        <v>50.929399097209284</v>
      </c>
      <c r="E27" s="36">
        <f t="shared" si="2"/>
        <v>49.968717552328485</v>
      </c>
      <c r="F27" s="36">
        <f t="shared" si="2"/>
        <v>49.043600820120787</v>
      </c>
      <c r="G27" s="36">
        <f t="shared" si="2"/>
        <v>48.15211021046548</v>
      </c>
      <c r="H27" s="36">
        <f t="shared" si="2"/>
        <v>47.292445402611975</v>
      </c>
      <c r="I27" s="36">
        <f t="shared" si="2"/>
        <v>46.462932318820208</v>
      </c>
      <c r="J27" s="36">
        <f t="shared" si="2"/>
        <v>45.662012251116721</v>
      </c>
      <c r="K27" s="36">
        <f t="shared" si="2"/>
        <v>44.888232092663202</v>
      </c>
      <c r="L27" s="36">
        <f t="shared" si="2"/>
        <v>44.140235545013411</v>
      </c>
      <c r="M27" s="36">
        <f t="shared" si="2"/>
        <v>43.416755189401329</v>
      </c>
      <c r="O27" s="35">
        <v>962</v>
      </c>
      <c r="P27" s="37">
        <f t="shared" si="3"/>
        <v>1013.9277360654709</v>
      </c>
      <c r="Q27" s="37">
        <f t="shared" si="3"/>
        <v>1012.9293990972093</v>
      </c>
      <c r="R27" s="37">
        <f t="shared" si="3"/>
        <v>1011.9687175523285</v>
      </c>
      <c r="S27" s="37">
        <f t="shared" si="3"/>
        <v>1011.0436008201208</v>
      </c>
      <c r="T27" s="37">
        <f t="shared" si="3"/>
        <v>1010.1521102104655</v>
      </c>
      <c r="U27" s="37">
        <f t="shared" si="3"/>
        <v>1009.292445402612</v>
      </c>
      <c r="V27" s="37">
        <f t="shared" si="3"/>
        <v>1008.4629323188202</v>
      </c>
      <c r="W27" s="37">
        <f t="shared" si="3"/>
        <v>1007.6620122511167</v>
      </c>
      <c r="X27" s="37">
        <f t="shared" si="3"/>
        <v>1006.8882320926632</v>
      </c>
      <c r="Y27" s="37">
        <f t="shared" si="3"/>
        <v>1006.1402355450134</v>
      </c>
      <c r="Z27" s="37">
        <f t="shared" si="3"/>
        <v>1005.4167551894013</v>
      </c>
    </row>
    <row r="28" spans="2:26" x14ac:dyDescent="0.3">
      <c r="B28" s="35">
        <v>963</v>
      </c>
      <c r="C28" s="36">
        <f t="shared" si="2"/>
        <v>51.98171500108981</v>
      </c>
      <c r="D28" s="36">
        <f t="shared" si="2"/>
        <v>50.982340260512046</v>
      </c>
      <c r="E28" s="36">
        <f t="shared" si="2"/>
        <v>50.020660086166572</v>
      </c>
      <c r="F28" s="36">
        <f t="shared" si="2"/>
        <v>49.094581694154158</v>
      </c>
      <c r="G28" s="36">
        <f t="shared" si="2"/>
        <v>48.202164379083456</v>
      </c>
      <c r="H28" s="36">
        <f t="shared" si="2"/>
        <v>47.341605948768574</v>
      </c>
      <c r="I28" s="36">
        <f t="shared" si="2"/>
        <v>46.511230585263888</v>
      </c>
      <c r="J28" s="36">
        <f t="shared" si="2"/>
        <v>45.709477960317486</v>
      </c>
      <c r="K28" s="36">
        <f t="shared" si="2"/>
        <v>44.934893456584859</v>
      </c>
      <c r="L28" s="36">
        <f t="shared" si="2"/>
        <v>44.186119365746208</v>
      </c>
      <c r="M28" s="36">
        <f t="shared" si="2"/>
        <v>43.461886951552515</v>
      </c>
      <c r="O28" s="35">
        <v>963</v>
      </c>
      <c r="P28" s="37">
        <f t="shared" si="3"/>
        <v>1014.9817150010898</v>
      </c>
      <c r="Q28" s="37">
        <f t="shared" si="3"/>
        <v>1013.982340260512</v>
      </c>
      <c r="R28" s="37">
        <f t="shared" si="3"/>
        <v>1013.0206600861666</v>
      </c>
      <c r="S28" s="37">
        <f t="shared" si="3"/>
        <v>1012.0945816941542</v>
      </c>
      <c r="T28" s="37">
        <f t="shared" si="3"/>
        <v>1011.2021643790835</v>
      </c>
      <c r="U28" s="37">
        <f t="shared" si="3"/>
        <v>1010.3416059487686</v>
      </c>
      <c r="V28" s="37">
        <f t="shared" si="3"/>
        <v>1009.5112305852639</v>
      </c>
      <c r="W28" s="37">
        <f t="shared" si="3"/>
        <v>1008.7094779603175</v>
      </c>
      <c r="X28" s="37">
        <f t="shared" si="3"/>
        <v>1007.9348934565849</v>
      </c>
      <c r="Y28" s="37">
        <f t="shared" si="3"/>
        <v>1007.1861193657462</v>
      </c>
      <c r="Z28" s="37">
        <f t="shared" si="3"/>
        <v>1006.4618869515525</v>
      </c>
    </row>
    <row r="29" spans="2:26" x14ac:dyDescent="0.3">
      <c r="B29" s="35">
        <v>964</v>
      </c>
      <c r="C29" s="36">
        <f t="shared" si="2"/>
        <v>52.035693936708867</v>
      </c>
      <c r="D29" s="36">
        <f t="shared" si="2"/>
        <v>51.035281423814695</v>
      </c>
      <c r="E29" s="36">
        <f t="shared" si="2"/>
        <v>50.072602620004773</v>
      </c>
      <c r="F29" s="36">
        <f t="shared" si="2"/>
        <v>49.145562568187529</v>
      </c>
      <c r="G29" s="36">
        <f t="shared" si="2"/>
        <v>48.252218547701432</v>
      </c>
      <c r="H29" s="36">
        <f t="shared" si="2"/>
        <v>47.390766494925174</v>
      </c>
      <c r="I29" s="36">
        <f t="shared" si="2"/>
        <v>46.559528851707569</v>
      </c>
      <c r="J29" s="36">
        <f t="shared" si="2"/>
        <v>45.756943669518137</v>
      </c>
      <c r="K29" s="36">
        <f t="shared" si="2"/>
        <v>44.981554820506631</v>
      </c>
      <c r="L29" s="36">
        <f t="shared" si="2"/>
        <v>44.232003186479119</v>
      </c>
      <c r="M29" s="36">
        <f t="shared" si="2"/>
        <v>43.507018713703587</v>
      </c>
      <c r="O29" s="35">
        <v>964</v>
      </c>
      <c r="P29" s="37">
        <f t="shared" si="3"/>
        <v>1016.0356939367089</v>
      </c>
      <c r="Q29" s="37">
        <f t="shared" si="3"/>
        <v>1015.0352814238147</v>
      </c>
      <c r="R29" s="37">
        <f t="shared" si="3"/>
        <v>1014.0726026200048</v>
      </c>
      <c r="S29" s="37">
        <f t="shared" si="3"/>
        <v>1013.1455625681875</v>
      </c>
      <c r="T29" s="37">
        <f t="shared" si="3"/>
        <v>1012.2522185477014</v>
      </c>
      <c r="U29" s="37">
        <f t="shared" si="3"/>
        <v>1011.3907664949252</v>
      </c>
      <c r="V29" s="37">
        <f t="shared" si="3"/>
        <v>1010.5595288517076</v>
      </c>
      <c r="W29" s="37">
        <f t="shared" si="3"/>
        <v>1009.7569436695181</v>
      </c>
      <c r="X29" s="37">
        <f t="shared" si="3"/>
        <v>1008.9815548205066</v>
      </c>
      <c r="Y29" s="37">
        <f t="shared" si="3"/>
        <v>1008.2320031864791</v>
      </c>
      <c r="Z29" s="37">
        <f t="shared" si="3"/>
        <v>1007.5070187137036</v>
      </c>
    </row>
    <row r="30" spans="2:26" x14ac:dyDescent="0.3">
      <c r="B30" s="35">
        <v>965</v>
      </c>
      <c r="C30" s="36">
        <f t="shared" si="2"/>
        <v>52.08967287232781</v>
      </c>
      <c r="D30" s="36">
        <f t="shared" si="2"/>
        <v>51.088222587117457</v>
      </c>
      <c r="E30" s="36">
        <f t="shared" si="2"/>
        <v>50.124545153842973</v>
      </c>
      <c r="F30" s="36">
        <f t="shared" si="2"/>
        <v>49.196543442221014</v>
      </c>
      <c r="G30" s="36">
        <f t="shared" si="2"/>
        <v>48.302272716319408</v>
      </c>
      <c r="H30" s="36">
        <f t="shared" si="2"/>
        <v>47.43992704108166</v>
      </c>
      <c r="I30" s="36">
        <f t="shared" si="2"/>
        <v>46.607827118151249</v>
      </c>
      <c r="J30" s="36">
        <f t="shared" si="2"/>
        <v>45.804409378718901</v>
      </c>
      <c r="K30" s="36">
        <f t="shared" si="2"/>
        <v>45.028216184428288</v>
      </c>
      <c r="L30" s="36">
        <f t="shared" si="2"/>
        <v>44.27788700721203</v>
      </c>
      <c r="M30" s="36">
        <f t="shared" si="2"/>
        <v>43.552150475854774</v>
      </c>
      <c r="O30" s="35">
        <v>965</v>
      </c>
      <c r="P30" s="37">
        <f t="shared" si="3"/>
        <v>1017.0896728723278</v>
      </c>
      <c r="Q30" s="37">
        <f t="shared" si="3"/>
        <v>1016.0882225871175</v>
      </c>
      <c r="R30" s="37">
        <f t="shared" si="3"/>
        <v>1015.124545153843</v>
      </c>
      <c r="S30" s="37">
        <f t="shared" si="3"/>
        <v>1014.196543442221</v>
      </c>
      <c r="T30" s="37">
        <f t="shared" si="3"/>
        <v>1013.3022727163194</v>
      </c>
      <c r="U30" s="37">
        <f t="shared" si="3"/>
        <v>1012.4399270410817</v>
      </c>
      <c r="V30" s="37">
        <f t="shared" si="3"/>
        <v>1011.6078271181512</v>
      </c>
      <c r="W30" s="37">
        <f t="shared" si="3"/>
        <v>1010.8044093787189</v>
      </c>
      <c r="X30" s="37">
        <f t="shared" si="3"/>
        <v>1010.0282161844283</v>
      </c>
      <c r="Y30" s="37">
        <f t="shared" si="3"/>
        <v>1009.277887007212</v>
      </c>
      <c r="Z30" s="37">
        <f t="shared" si="3"/>
        <v>1008.5521504758548</v>
      </c>
    </row>
    <row r="31" spans="2:26" x14ac:dyDescent="0.3">
      <c r="B31" s="35">
        <v>966</v>
      </c>
      <c r="C31" s="36">
        <f t="shared" si="2"/>
        <v>52.143651807946867</v>
      </c>
      <c r="D31" s="36">
        <f t="shared" si="2"/>
        <v>51.141163750420219</v>
      </c>
      <c r="E31" s="36">
        <f t="shared" si="2"/>
        <v>50.176487687681174</v>
      </c>
      <c r="F31" s="36">
        <f t="shared" si="2"/>
        <v>49.247524316254385</v>
      </c>
      <c r="G31" s="36">
        <f t="shared" si="2"/>
        <v>48.35232688493727</v>
      </c>
      <c r="H31" s="36">
        <f t="shared" si="2"/>
        <v>47.489087587238259</v>
      </c>
      <c r="I31" s="36">
        <f t="shared" si="2"/>
        <v>46.65612538459493</v>
      </c>
      <c r="J31" s="36">
        <f t="shared" si="2"/>
        <v>45.851875087919666</v>
      </c>
      <c r="K31" s="36">
        <f t="shared" si="2"/>
        <v>45.074877548349946</v>
      </c>
      <c r="L31" s="36">
        <f t="shared" si="2"/>
        <v>44.323770827944827</v>
      </c>
      <c r="M31" s="36">
        <f t="shared" si="2"/>
        <v>43.59728223800596</v>
      </c>
      <c r="O31" s="35">
        <v>966</v>
      </c>
      <c r="P31" s="37">
        <f t="shared" si="3"/>
        <v>1018.1436518079469</v>
      </c>
      <c r="Q31" s="37">
        <f t="shared" si="3"/>
        <v>1017.1411637504202</v>
      </c>
      <c r="R31" s="37">
        <f t="shared" si="3"/>
        <v>1016.1764876876812</v>
      </c>
      <c r="S31" s="37">
        <f t="shared" si="3"/>
        <v>1015.2475243162544</v>
      </c>
      <c r="T31" s="37">
        <f t="shared" si="3"/>
        <v>1014.3523268849373</v>
      </c>
      <c r="U31" s="37">
        <f t="shared" si="3"/>
        <v>1013.4890875872383</v>
      </c>
      <c r="V31" s="37">
        <f t="shared" si="3"/>
        <v>1012.6561253845949</v>
      </c>
      <c r="W31" s="37">
        <f t="shared" si="3"/>
        <v>1011.8518750879197</v>
      </c>
      <c r="X31" s="37">
        <f t="shared" si="3"/>
        <v>1011.0748775483499</v>
      </c>
      <c r="Y31" s="37">
        <f t="shared" si="3"/>
        <v>1010.3237708279448</v>
      </c>
      <c r="Z31" s="37">
        <f t="shared" si="3"/>
        <v>1009.597282238006</v>
      </c>
    </row>
    <row r="32" spans="2:26" x14ac:dyDescent="0.3">
      <c r="B32" s="35">
        <v>967</v>
      </c>
      <c r="C32" s="36">
        <f t="shared" si="2"/>
        <v>52.19763074356581</v>
      </c>
      <c r="D32" s="36">
        <f t="shared" si="2"/>
        <v>51.194104913722867</v>
      </c>
      <c r="E32" s="36">
        <f t="shared" si="2"/>
        <v>50.228430221519375</v>
      </c>
      <c r="F32" s="36">
        <f t="shared" si="2"/>
        <v>49.298505190287756</v>
      </c>
      <c r="G32" s="36">
        <f t="shared" si="2"/>
        <v>48.402381053555246</v>
      </c>
      <c r="H32" s="36">
        <f t="shared" si="2"/>
        <v>47.538248133394859</v>
      </c>
      <c r="I32" s="36">
        <f t="shared" si="2"/>
        <v>46.70442365103861</v>
      </c>
      <c r="J32" s="36">
        <f t="shared" si="2"/>
        <v>45.899340797120431</v>
      </c>
      <c r="K32" s="36">
        <f t="shared" si="2"/>
        <v>45.121538912271603</v>
      </c>
      <c r="L32" s="36">
        <f t="shared" si="2"/>
        <v>44.369654648677738</v>
      </c>
      <c r="M32" s="36">
        <f t="shared" si="2"/>
        <v>43.642414000157032</v>
      </c>
      <c r="O32" s="35">
        <v>967</v>
      </c>
      <c r="P32" s="37">
        <f t="shared" si="3"/>
        <v>1019.1976307435658</v>
      </c>
      <c r="Q32" s="37">
        <f t="shared" si="3"/>
        <v>1018.1941049137229</v>
      </c>
      <c r="R32" s="37">
        <f t="shared" si="3"/>
        <v>1017.2284302215194</v>
      </c>
      <c r="S32" s="37">
        <f t="shared" si="3"/>
        <v>1016.2985051902878</v>
      </c>
      <c r="T32" s="37">
        <f t="shared" si="3"/>
        <v>1015.4023810535552</v>
      </c>
      <c r="U32" s="37">
        <f t="shared" si="3"/>
        <v>1014.5382481333949</v>
      </c>
      <c r="V32" s="37">
        <f t="shared" si="3"/>
        <v>1013.7044236510386</v>
      </c>
      <c r="W32" s="37">
        <f t="shared" si="3"/>
        <v>1012.8993407971204</v>
      </c>
      <c r="X32" s="37">
        <f t="shared" si="3"/>
        <v>1012.1215389122716</v>
      </c>
      <c r="Y32" s="37">
        <f t="shared" si="3"/>
        <v>1011.3696546486777</v>
      </c>
      <c r="Z32" s="37">
        <f t="shared" si="3"/>
        <v>1010.642414000157</v>
      </c>
    </row>
    <row r="33" spans="2:26" x14ac:dyDescent="0.3">
      <c r="B33" s="35">
        <v>968</v>
      </c>
      <c r="C33" s="36">
        <f t="shared" si="2"/>
        <v>52.251609679184867</v>
      </c>
      <c r="D33" s="36">
        <f t="shared" si="2"/>
        <v>51.24704607702563</v>
      </c>
      <c r="E33" s="36">
        <f t="shared" si="2"/>
        <v>50.280372755357462</v>
      </c>
      <c r="F33" s="36">
        <f t="shared" si="2"/>
        <v>49.349486064321127</v>
      </c>
      <c r="G33" s="36">
        <f t="shared" si="2"/>
        <v>48.452435222173222</v>
      </c>
      <c r="H33" s="36">
        <f t="shared" si="2"/>
        <v>47.587408679551345</v>
      </c>
      <c r="I33" s="36">
        <f t="shared" si="2"/>
        <v>46.75272191748229</v>
      </c>
      <c r="J33" s="36">
        <f t="shared" si="2"/>
        <v>45.946806506321195</v>
      </c>
      <c r="K33" s="36">
        <f t="shared" si="2"/>
        <v>45.168200276193375</v>
      </c>
      <c r="L33" s="36">
        <f t="shared" si="2"/>
        <v>44.415538469410535</v>
      </c>
      <c r="M33" s="36">
        <f t="shared" si="2"/>
        <v>43.687545762308218</v>
      </c>
      <c r="O33" s="35">
        <v>968</v>
      </c>
      <c r="P33" s="37">
        <f t="shared" si="3"/>
        <v>1020.2516096791849</v>
      </c>
      <c r="Q33" s="37">
        <f t="shared" si="3"/>
        <v>1019.2470460770256</v>
      </c>
      <c r="R33" s="37">
        <f t="shared" si="3"/>
        <v>1018.2803727553575</v>
      </c>
      <c r="S33" s="37">
        <f t="shared" si="3"/>
        <v>1017.3494860643211</v>
      </c>
      <c r="T33" s="37">
        <f t="shared" si="3"/>
        <v>1016.4524352221732</v>
      </c>
      <c r="U33" s="37">
        <f t="shared" si="3"/>
        <v>1015.5874086795513</v>
      </c>
      <c r="V33" s="37">
        <f t="shared" si="3"/>
        <v>1014.7527219174823</v>
      </c>
      <c r="W33" s="37">
        <f t="shared" si="3"/>
        <v>1013.9468065063212</v>
      </c>
      <c r="X33" s="37">
        <f t="shared" si="3"/>
        <v>1013.1682002761934</v>
      </c>
      <c r="Y33" s="37">
        <f t="shared" si="3"/>
        <v>1012.4155384694105</v>
      </c>
      <c r="Z33" s="37">
        <f t="shared" si="3"/>
        <v>1011.6875457623082</v>
      </c>
    </row>
    <row r="34" spans="2:26" x14ac:dyDescent="0.3">
      <c r="B34" s="35">
        <v>969</v>
      </c>
      <c r="C34" s="36">
        <f t="shared" si="2"/>
        <v>52.30558861480381</v>
      </c>
      <c r="D34" s="36">
        <f t="shared" si="2"/>
        <v>51.299987240328278</v>
      </c>
      <c r="E34" s="36">
        <f t="shared" si="2"/>
        <v>50.332315289195662</v>
      </c>
      <c r="F34" s="36">
        <f t="shared" si="2"/>
        <v>49.400466938354498</v>
      </c>
      <c r="G34" s="36">
        <f t="shared" si="2"/>
        <v>48.502489390791197</v>
      </c>
      <c r="H34" s="36">
        <f t="shared" si="2"/>
        <v>47.636569225707944</v>
      </c>
      <c r="I34" s="36">
        <f t="shared" si="2"/>
        <v>46.801020183925971</v>
      </c>
      <c r="J34" s="36">
        <f t="shared" si="2"/>
        <v>45.99427221552196</v>
      </c>
      <c r="K34" s="36">
        <f t="shared" si="2"/>
        <v>45.214861640115032</v>
      </c>
      <c r="L34" s="36">
        <f t="shared" si="2"/>
        <v>44.461422290143446</v>
      </c>
      <c r="M34" s="36">
        <f t="shared" si="2"/>
        <v>43.732677524459405</v>
      </c>
      <c r="O34" s="35">
        <v>969</v>
      </c>
      <c r="P34" s="37">
        <f t="shared" si="3"/>
        <v>1021.3055886148038</v>
      </c>
      <c r="Q34" s="37">
        <f t="shared" si="3"/>
        <v>1020.2999872403283</v>
      </c>
      <c r="R34" s="37">
        <f t="shared" si="3"/>
        <v>1019.3323152891957</v>
      </c>
      <c r="S34" s="37">
        <f t="shared" si="3"/>
        <v>1018.4004669383545</v>
      </c>
      <c r="T34" s="37">
        <f t="shared" si="3"/>
        <v>1017.5024893907912</v>
      </c>
      <c r="U34" s="37">
        <f t="shared" si="3"/>
        <v>1016.6365692257079</v>
      </c>
      <c r="V34" s="37">
        <f t="shared" si="3"/>
        <v>1015.801020183926</v>
      </c>
      <c r="W34" s="37">
        <f t="shared" si="3"/>
        <v>1014.994272215522</v>
      </c>
      <c r="X34" s="37">
        <f t="shared" si="3"/>
        <v>1014.214861640115</v>
      </c>
      <c r="Y34" s="37">
        <f t="shared" si="3"/>
        <v>1013.4614222901434</v>
      </c>
      <c r="Z34" s="37">
        <f t="shared" si="3"/>
        <v>1012.7326775244594</v>
      </c>
    </row>
    <row r="35" spans="2:26" x14ac:dyDescent="0.3">
      <c r="B35" s="35">
        <v>970</v>
      </c>
      <c r="C35" s="36">
        <f t="shared" si="2"/>
        <v>52.359567550422753</v>
      </c>
      <c r="D35" s="36">
        <f t="shared" si="2"/>
        <v>51.35292840363104</v>
      </c>
      <c r="E35" s="36">
        <f t="shared" si="2"/>
        <v>50.384257823033863</v>
      </c>
      <c r="F35" s="36">
        <f t="shared" si="2"/>
        <v>49.451447812387869</v>
      </c>
      <c r="G35" s="36">
        <f t="shared" si="2"/>
        <v>48.55254355940906</v>
      </c>
      <c r="H35" s="36">
        <f t="shared" si="2"/>
        <v>47.685729771864544</v>
      </c>
      <c r="I35" s="36">
        <f t="shared" si="2"/>
        <v>46.849318450369651</v>
      </c>
      <c r="J35" s="36">
        <f t="shared" si="2"/>
        <v>46.041737924722611</v>
      </c>
      <c r="K35" s="36">
        <f t="shared" si="2"/>
        <v>45.26152300403669</v>
      </c>
      <c r="L35" s="36">
        <f t="shared" si="2"/>
        <v>44.507306110876243</v>
      </c>
      <c r="M35" s="36">
        <f t="shared" si="2"/>
        <v>43.777809286610477</v>
      </c>
      <c r="O35" s="35">
        <v>970</v>
      </c>
      <c r="P35" s="37">
        <f t="shared" si="3"/>
        <v>1022.3595675504228</v>
      </c>
      <c r="Q35" s="37">
        <f t="shared" si="3"/>
        <v>1021.352928403631</v>
      </c>
      <c r="R35" s="37">
        <f t="shared" si="3"/>
        <v>1020.3842578230339</v>
      </c>
      <c r="S35" s="37">
        <f t="shared" si="3"/>
        <v>1019.4514478123879</v>
      </c>
      <c r="T35" s="37">
        <f t="shared" si="3"/>
        <v>1018.5525435594091</v>
      </c>
      <c r="U35" s="37">
        <f t="shared" si="3"/>
        <v>1017.6857297718645</v>
      </c>
      <c r="V35" s="37">
        <f t="shared" si="3"/>
        <v>1016.8493184503697</v>
      </c>
      <c r="W35" s="37">
        <f t="shared" si="3"/>
        <v>1016.0417379247226</v>
      </c>
      <c r="X35" s="37">
        <f t="shared" si="3"/>
        <v>1015.2615230040367</v>
      </c>
      <c r="Y35" s="37">
        <f t="shared" si="3"/>
        <v>1014.5073061108762</v>
      </c>
      <c r="Z35" s="37">
        <f t="shared" si="3"/>
        <v>1013.7778092866105</v>
      </c>
    </row>
    <row r="36" spans="2:26" x14ac:dyDescent="0.3">
      <c r="B36" s="35">
        <v>971</v>
      </c>
      <c r="C36" s="36">
        <f t="shared" si="2"/>
        <v>52.41354648604181</v>
      </c>
      <c r="D36" s="36">
        <f t="shared" si="2"/>
        <v>51.405869566933688</v>
      </c>
      <c r="E36" s="36">
        <f t="shared" si="2"/>
        <v>50.436200356872064</v>
      </c>
      <c r="F36" s="36">
        <f t="shared" si="2"/>
        <v>49.502428686421354</v>
      </c>
      <c r="G36" s="36">
        <f t="shared" si="2"/>
        <v>48.602597728027035</v>
      </c>
      <c r="H36" s="36">
        <f t="shared" si="2"/>
        <v>47.73489031802103</v>
      </c>
      <c r="I36" s="36">
        <f t="shared" si="2"/>
        <v>46.897616716813332</v>
      </c>
      <c r="J36" s="36">
        <f t="shared" si="2"/>
        <v>46.089203633923375</v>
      </c>
      <c r="K36" s="36">
        <f t="shared" si="2"/>
        <v>45.308184367958461</v>
      </c>
      <c r="L36" s="36">
        <f t="shared" si="2"/>
        <v>44.553189931609154</v>
      </c>
      <c r="M36" s="36">
        <f t="shared" si="2"/>
        <v>43.822941048761663</v>
      </c>
      <c r="O36" s="35">
        <v>971</v>
      </c>
      <c r="P36" s="37">
        <f t="shared" si="3"/>
        <v>1023.4135464860418</v>
      </c>
      <c r="Q36" s="37">
        <f t="shared" si="3"/>
        <v>1022.4058695669337</v>
      </c>
      <c r="R36" s="37">
        <f t="shared" si="3"/>
        <v>1021.4362003568721</v>
      </c>
      <c r="S36" s="37">
        <f t="shared" si="3"/>
        <v>1020.5024286864214</v>
      </c>
      <c r="T36" s="37">
        <f t="shared" si="3"/>
        <v>1019.602597728027</v>
      </c>
      <c r="U36" s="37">
        <f t="shared" si="3"/>
        <v>1018.734890318021</v>
      </c>
      <c r="V36" s="37">
        <f t="shared" si="3"/>
        <v>1017.8976167168133</v>
      </c>
      <c r="W36" s="37">
        <f t="shared" si="3"/>
        <v>1017.0892036339234</v>
      </c>
      <c r="X36" s="37">
        <f t="shared" si="3"/>
        <v>1016.3081843679585</v>
      </c>
      <c r="Y36" s="37">
        <f t="shared" si="3"/>
        <v>1015.5531899316092</v>
      </c>
      <c r="Z36" s="37">
        <f t="shared" si="3"/>
        <v>1014.8229410487617</v>
      </c>
    </row>
    <row r="37" spans="2:26" x14ac:dyDescent="0.3">
      <c r="B37" s="35">
        <v>972</v>
      </c>
      <c r="C37" s="36">
        <f t="shared" si="2"/>
        <v>52.467525421660866</v>
      </c>
      <c r="D37" s="36">
        <f t="shared" si="2"/>
        <v>51.458810730236451</v>
      </c>
      <c r="E37" s="36">
        <f t="shared" si="2"/>
        <v>50.488142890710265</v>
      </c>
      <c r="F37" s="36">
        <f t="shared" si="2"/>
        <v>49.553409560454725</v>
      </c>
      <c r="G37" s="36">
        <f t="shared" si="2"/>
        <v>48.652651896645011</v>
      </c>
      <c r="H37" s="36">
        <f t="shared" si="2"/>
        <v>47.78405086417763</v>
      </c>
      <c r="I37" s="36">
        <f t="shared" si="2"/>
        <v>46.945914983257012</v>
      </c>
      <c r="J37" s="36">
        <f t="shared" si="2"/>
        <v>46.13666934312414</v>
      </c>
      <c r="K37" s="36">
        <f t="shared" si="2"/>
        <v>45.354845731880118</v>
      </c>
      <c r="L37" s="36">
        <f t="shared" si="2"/>
        <v>44.599073752342065</v>
      </c>
      <c r="M37" s="36">
        <f t="shared" si="2"/>
        <v>43.868072810912736</v>
      </c>
      <c r="O37" s="35">
        <v>972</v>
      </c>
      <c r="P37" s="37">
        <f t="shared" si="3"/>
        <v>1024.4675254216609</v>
      </c>
      <c r="Q37" s="37">
        <f t="shared" si="3"/>
        <v>1023.4588107302365</v>
      </c>
      <c r="R37" s="37">
        <f t="shared" si="3"/>
        <v>1022.4881428907103</v>
      </c>
      <c r="S37" s="37">
        <f t="shared" si="3"/>
        <v>1021.5534095604547</v>
      </c>
      <c r="T37" s="37">
        <f t="shared" si="3"/>
        <v>1020.652651896645</v>
      </c>
      <c r="U37" s="37">
        <f t="shared" si="3"/>
        <v>1019.7840508641776</v>
      </c>
      <c r="V37" s="37">
        <f t="shared" si="3"/>
        <v>1018.945914983257</v>
      </c>
      <c r="W37" s="37">
        <f t="shared" si="3"/>
        <v>1018.1366693431241</v>
      </c>
      <c r="X37" s="37">
        <f t="shared" si="3"/>
        <v>1017.3548457318801</v>
      </c>
      <c r="Y37" s="37">
        <f t="shared" si="3"/>
        <v>1016.5990737523421</v>
      </c>
      <c r="Z37" s="37">
        <f t="shared" si="3"/>
        <v>1015.8680728109127</v>
      </c>
    </row>
    <row r="38" spans="2:26" x14ac:dyDescent="0.3">
      <c r="B38" s="35">
        <v>973</v>
      </c>
      <c r="C38" s="36">
        <f t="shared" ref="C38:M55" si="4">($B38/(((273.15+C$4)-(0.0065*$I$1))/(273.15+C$4))^5.255)-$B38</f>
        <v>52.521504357279809</v>
      </c>
      <c r="D38" s="36">
        <f t="shared" si="4"/>
        <v>51.511751893539213</v>
      </c>
      <c r="E38" s="36">
        <f t="shared" si="4"/>
        <v>50.540085424548352</v>
      </c>
      <c r="F38" s="36">
        <f t="shared" si="4"/>
        <v>49.604390434488096</v>
      </c>
      <c r="G38" s="36">
        <f t="shared" si="4"/>
        <v>48.702706065262987</v>
      </c>
      <c r="H38" s="36">
        <f t="shared" si="4"/>
        <v>47.833211410334229</v>
      </c>
      <c r="I38" s="36">
        <f t="shared" si="4"/>
        <v>46.994213249700692</v>
      </c>
      <c r="J38" s="36">
        <f t="shared" si="4"/>
        <v>46.184135052324905</v>
      </c>
      <c r="K38" s="36">
        <f t="shared" si="4"/>
        <v>45.401507095801776</v>
      </c>
      <c r="L38" s="36">
        <f t="shared" si="4"/>
        <v>44.644957573074862</v>
      </c>
      <c r="M38" s="36">
        <f t="shared" si="4"/>
        <v>43.913204573063922</v>
      </c>
      <c r="O38" s="35">
        <v>973</v>
      </c>
      <c r="P38" s="37">
        <f t="shared" ref="P38:Z55" si="5">($B38/(((273.15+P$4)-(0.0065*$I$1))/(273.15+P$4))^5.255)</f>
        <v>1025.5215043572798</v>
      </c>
      <c r="Q38" s="37">
        <f t="shared" si="5"/>
        <v>1024.5117518935392</v>
      </c>
      <c r="R38" s="37">
        <f t="shared" si="5"/>
        <v>1023.5400854245484</v>
      </c>
      <c r="S38" s="37">
        <f t="shared" si="5"/>
        <v>1022.6043904344881</v>
      </c>
      <c r="T38" s="37">
        <f t="shared" si="5"/>
        <v>1021.702706065263</v>
      </c>
      <c r="U38" s="37">
        <f t="shared" si="5"/>
        <v>1020.8332114103342</v>
      </c>
      <c r="V38" s="37">
        <f t="shared" si="5"/>
        <v>1019.9942132497007</v>
      </c>
      <c r="W38" s="37">
        <f t="shared" si="5"/>
        <v>1019.1841350523249</v>
      </c>
      <c r="X38" s="37">
        <f t="shared" si="5"/>
        <v>1018.4015070958018</v>
      </c>
      <c r="Y38" s="37">
        <f t="shared" si="5"/>
        <v>1017.6449575730749</v>
      </c>
      <c r="Z38" s="37">
        <f t="shared" si="5"/>
        <v>1016.9132045730639</v>
      </c>
    </row>
    <row r="39" spans="2:26" x14ac:dyDescent="0.3">
      <c r="B39" s="35">
        <v>974</v>
      </c>
      <c r="C39" s="36">
        <f t="shared" si="4"/>
        <v>52.575483292898753</v>
      </c>
      <c r="D39" s="36">
        <f t="shared" si="4"/>
        <v>51.564693056841861</v>
      </c>
      <c r="E39" s="36">
        <f t="shared" si="4"/>
        <v>50.592027958386552</v>
      </c>
      <c r="F39" s="36">
        <f t="shared" si="4"/>
        <v>49.655371308521467</v>
      </c>
      <c r="G39" s="36">
        <f t="shared" si="4"/>
        <v>48.752760233880849</v>
      </c>
      <c r="H39" s="36">
        <f t="shared" si="4"/>
        <v>47.882371956490715</v>
      </c>
      <c r="I39" s="36">
        <f t="shared" si="4"/>
        <v>47.042511516144373</v>
      </c>
      <c r="J39" s="36">
        <f t="shared" si="4"/>
        <v>46.231600761525669</v>
      </c>
      <c r="K39" s="36">
        <f t="shared" si="4"/>
        <v>45.448168459723433</v>
      </c>
      <c r="L39" s="36">
        <f t="shared" si="4"/>
        <v>44.690841393807773</v>
      </c>
      <c r="M39" s="36">
        <f t="shared" si="4"/>
        <v>43.958336335215108</v>
      </c>
      <c r="O39" s="35">
        <v>974</v>
      </c>
      <c r="P39" s="37">
        <f t="shared" si="5"/>
        <v>1026.5754832928988</v>
      </c>
      <c r="Q39" s="37">
        <f t="shared" si="5"/>
        <v>1025.5646930568419</v>
      </c>
      <c r="R39" s="37">
        <f t="shared" si="5"/>
        <v>1024.5920279583866</v>
      </c>
      <c r="S39" s="37">
        <f t="shared" si="5"/>
        <v>1023.6553713085215</v>
      </c>
      <c r="T39" s="37">
        <f t="shared" si="5"/>
        <v>1022.7527602338808</v>
      </c>
      <c r="U39" s="37">
        <f t="shared" si="5"/>
        <v>1021.8823719564907</v>
      </c>
      <c r="V39" s="37">
        <f t="shared" si="5"/>
        <v>1021.0425115161444</v>
      </c>
      <c r="W39" s="37">
        <f t="shared" si="5"/>
        <v>1020.2316007615257</v>
      </c>
      <c r="X39" s="37">
        <f t="shared" si="5"/>
        <v>1019.4481684597234</v>
      </c>
      <c r="Y39" s="37">
        <f t="shared" si="5"/>
        <v>1018.6908413938078</v>
      </c>
      <c r="Z39" s="37">
        <f t="shared" si="5"/>
        <v>1017.9583363352151</v>
      </c>
    </row>
    <row r="40" spans="2:26" x14ac:dyDescent="0.3">
      <c r="B40" s="35">
        <v>975</v>
      </c>
      <c r="C40" s="36">
        <f t="shared" si="4"/>
        <v>52.629462228517696</v>
      </c>
      <c r="D40" s="36">
        <f t="shared" si="4"/>
        <v>51.61763422014451</v>
      </c>
      <c r="E40" s="36">
        <f t="shared" si="4"/>
        <v>50.643970492224753</v>
      </c>
      <c r="F40" s="36">
        <f t="shared" si="4"/>
        <v>49.706352182554838</v>
      </c>
      <c r="G40" s="36">
        <f t="shared" si="4"/>
        <v>48.802814402498825</v>
      </c>
      <c r="H40" s="36">
        <f t="shared" si="4"/>
        <v>47.931532502647315</v>
      </c>
      <c r="I40" s="36">
        <f t="shared" si="4"/>
        <v>47.090809782588053</v>
      </c>
      <c r="J40" s="36">
        <f t="shared" si="4"/>
        <v>46.279066470726434</v>
      </c>
      <c r="K40" s="36">
        <f t="shared" si="4"/>
        <v>45.494829823645205</v>
      </c>
      <c r="L40" s="36">
        <f t="shared" si="4"/>
        <v>44.73672521454057</v>
      </c>
      <c r="M40" s="36">
        <f t="shared" si="4"/>
        <v>44.003468097366181</v>
      </c>
      <c r="O40" s="35">
        <v>975</v>
      </c>
      <c r="P40" s="37">
        <f t="shared" si="5"/>
        <v>1027.6294622285177</v>
      </c>
      <c r="Q40" s="37">
        <f t="shared" si="5"/>
        <v>1026.6176342201445</v>
      </c>
      <c r="R40" s="37">
        <f t="shared" si="5"/>
        <v>1025.6439704922248</v>
      </c>
      <c r="S40" s="37">
        <f t="shared" si="5"/>
        <v>1024.7063521825548</v>
      </c>
      <c r="T40" s="37">
        <f t="shared" si="5"/>
        <v>1023.8028144024988</v>
      </c>
      <c r="U40" s="37">
        <f t="shared" si="5"/>
        <v>1022.9315325026473</v>
      </c>
      <c r="V40" s="37">
        <f t="shared" si="5"/>
        <v>1022.0908097825881</v>
      </c>
      <c r="W40" s="37">
        <f t="shared" si="5"/>
        <v>1021.2790664707264</v>
      </c>
      <c r="X40" s="37">
        <f t="shared" si="5"/>
        <v>1020.4948298236452</v>
      </c>
      <c r="Y40" s="37">
        <f t="shared" si="5"/>
        <v>1019.7367252145406</v>
      </c>
      <c r="Z40" s="37">
        <f t="shared" si="5"/>
        <v>1019.0034680973662</v>
      </c>
    </row>
    <row r="41" spans="2:26" x14ac:dyDescent="0.3">
      <c r="B41" s="35">
        <v>976</v>
      </c>
      <c r="C41" s="36">
        <f t="shared" si="4"/>
        <v>52.683441164136866</v>
      </c>
      <c r="D41" s="36">
        <f t="shared" si="4"/>
        <v>51.670575383447385</v>
      </c>
      <c r="E41" s="36">
        <f t="shared" si="4"/>
        <v>50.695913026062954</v>
      </c>
      <c r="F41" s="36">
        <f t="shared" si="4"/>
        <v>49.757333056588323</v>
      </c>
      <c r="G41" s="36">
        <f t="shared" si="4"/>
        <v>48.852868571116687</v>
      </c>
      <c r="H41" s="36">
        <f t="shared" si="4"/>
        <v>47.980693048803914</v>
      </c>
      <c r="I41" s="36">
        <f t="shared" si="4"/>
        <v>47.139108049031734</v>
      </c>
      <c r="J41" s="36">
        <f t="shared" si="4"/>
        <v>46.326532179927085</v>
      </c>
      <c r="K41" s="36">
        <f t="shared" si="4"/>
        <v>45.541491187566862</v>
      </c>
      <c r="L41" s="36">
        <f t="shared" si="4"/>
        <v>44.782609035273481</v>
      </c>
      <c r="M41" s="36">
        <f t="shared" si="4"/>
        <v>44.048599859517367</v>
      </c>
      <c r="O41" s="35">
        <v>976</v>
      </c>
      <c r="P41" s="37">
        <f t="shared" si="5"/>
        <v>1028.6834411641369</v>
      </c>
      <c r="Q41" s="37">
        <f t="shared" si="5"/>
        <v>1027.6705753834474</v>
      </c>
      <c r="R41" s="37">
        <f t="shared" si="5"/>
        <v>1026.695913026063</v>
      </c>
      <c r="S41" s="37">
        <f t="shared" si="5"/>
        <v>1025.7573330565883</v>
      </c>
      <c r="T41" s="37">
        <f t="shared" si="5"/>
        <v>1024.8528685711167</v>
      </c>
      <c r="U41" s="37">
        <f t="shared" si="5"/>
        <v>1023.9806930488039</v>
      </c>
      <c r="V41" s="37">
        <f t="shared" si="5"/>
        <v>1023.1391080490317</v>
      </c>
      <c r="W41" s="37">
        <f t="shared" si="5"/>
        <v>1022.3265321799271</v>
      </c>
      <c r="X41" s="37">
        <f t="shared" si="5"/>
        <v>1021.5414911875669</v>
      </c>
      <c r="Y41" s="37">
        <f t="shared" si="5"/>
        <v>1020.7826090352735</v>
      </c>
      <c r="Z41" s="37">
        <f t="shared" si="5"/>
        <v>1020.0485998595174</v>
      </c>
    </row>
    <row r="42" spans="2:26" x14ac:dyDescent="0.3">
      <c r="B42" s="35">
        <v>977</v>
      </c>
      <c r="C42" s="36">
        <f t="shared" si="4"/>
        <v>52.737420099755809</v>
      </c>
      <c r="D42" s="36">
        <f t="shared" si="4"/>
        <v>51.723516546750034</v>
      </c>
      <c r="E42" s="36">
        <f t="shared" si="4"/>
        <v>50.747855559901154</v>
      </c>
      <c r="F42" s="36">
        <f t="shared" si="4"/>
        <v>49.80831393062158</v>
      </c>
      <c r="G42" s="36">
        <f t="shared" si="4"/>
        <v>48.902922739734777</v>
      </c>
      <c r="H42" s="36">
        <f t="shared" si="4"/>
        <v>48.029853594960514</v>
      </c>
      <c r="I42" s="36">
        <f t="shared" si="4"/>
        <v>47.1874063154753</v>
      </c>
      <c r="J42" s="36">
        <f t="shared" si="4"/>
        <v>46.37399788912785</v>
      </c>
      <c r="K42" s="36">
        <f t="shared" si="4"/>
        <v>45.58815255148852</v>
      </c>
      <c r="L42" s="36">
        <f t="shared" si="4"/>
        <v>44.828492856006278</v>
      </c>
      <c r="M42" s="36">
        <f t="shared" si="4"/>
        <v>44.093731621668553</v>
      </c>
      <c r="O42" s="35">
        <v>977</v>
      </c>
      <c r="P42" s="37">
        <f t="shared" si="5"/>
        <v>1029.7374200997558</v>
      </c>
      <c r="Q42" s="37">
        <f t="shared" si="5"/>
        <v>1028.72351654675</v>
      </c>
      <c r="R42" s="37">
        <f t="shared" si="5"/>
        <v>1027.7478555599012</v>
      </c>
      <c r="S42" s="37">
        <f t="shared" si="5"/>
        <v>1026.8083139306216</v>
      </c>
      <c r="T42" s="37">
        <f t="shared" si="5"/>
        <v>1025.9029227397348</v>
      </c>
      <c r="U42" s="37">
        <f t="shared" si="5"/>
        <v>1025.0298535949605</v>
      </c>
      <c r="V42" s="37">
        <f t="shared" si="5"/>
        <v>1024.1874063154753</v>
      </c>
      <c r="W42" s="37">
        <f t="shared" si="5"/>
        <v>1023.3739978891278</v>
      </c>
      <c r="X42" s="37">
        <f t="shared" si="5"/>
        <v>1022.5881525514885</v>
      </c>
      <c r="Y42" s="37">
        <f t="shared" si="5"/>
        <v>1021.8284928560063</v>
      </c>
      <c r="Z42" s="37">
        <f t="shared" si="5"/>
        <v>1021.0937316216686</v>
      </c>
    </row>
    <row r="43" spans="2:26" x14ac:dyDescent="0.3">
      <c r="B43" s="35">
        <v>978</v>
      </c>
      <c r="C43" s="36">
        <f t="shared" si="4"/>
        <v>52.791399035374752</v>
      </c>
      <c r="D43" s="36">
        <f t="shared" si="4"/>
        <v>51.776457710052682</v>
      </c>
      <c r="E43" s="36">
        <f t="shared" si="4"/>
        <v>50.799798093739355</v>
      </c>
      <c r="F43" s="36">
        <f t="shared" si="4"/>
        <v>49.859294804655065</v>
      </c>
      <c r="G43" s="36">
        <f t="shared" si="4"/>
        <v>48.952976908352639</v>
      </c>
      <c r="H43" s="36">
        <f t="shared" si="4"/>
        <v>48.079014141117113</v>
      </c>
      <c r="I43" s="36">
        <f t="shared" si="4"/>
        <v>47.235704581918981</v>
      </c>
      <c r="J43" s="36">
        <f t="shared" si="4"/>
        <v>46.421463598328728</v>
      </c>
      <c r="K43" s="36">
        <f t="shared" si="4"/>
        <v>45.634813915410177</v>
      </c>
      <c r="L43" s="36">
        <f t="shared" si="4"/>
        <v>44.874376676739189</v>
      </c>
      <c r="M43" s="36">
        <f t="shared" si="4"/>
        <v>44.138863383819626</v>
      </c>
      <c r="O43" s="35">
        <v>978</v>
      </c>
      <c r="P43" s="37">
        <f t="shared" si="5"/>
        <v>1030.7913990353748</v>
      </c>
      <c r="Q43" s="37">
        <f t="shared" si="5"/>
        <v>1029.7764577100527</v>
      </c>
      <c r="R43" s="37">
        <f t="shared" si="5"/>
        <v>1028.7997980937394</v>
      </c>
      <c r="S43" s="37">
        <f t="shared" si="5"/>
        <v>1027.8592948046551</v>
      </c>
      <c r="T43" s="37">
        <f t="shared" si="5"/>
        <v>1026.9529769083526</v>
      </c>
      <c r="U43" s="37">
        <f t="shared" si="5"/>
        <v>1026.0790141411171</v>
      </c>
      <c r="V43" s="37">
        <f t="shared" si="5"/>
        <v>1025.235704581919</v>
      </c>
      <c r="W43" s="37">
        <f t="shared" si="5"/>
        <v>1024.4214635983287</v>
      </c>
      <c r="X43" s="37">
        <f t="shared" si="5"/>
        <v>1023.6348139154102</v>
      </c>
      <c r="Y43" s="37">
        <f t="shared" si="5"/>
        <v>1022.8743766767392</v>
      </c>
      <c r="Z43" s="37">
        <f t="shared" si="5"/>
        <v>1022.1388633838196</v>
      </c>
    </row>
    <row r="44" spans="2:26" x14ac:dyDescent="0.3">
      <c r="B44" s="35">
        <v>979</v>
      </c>
      <c r="C44" s="36">
        <f t="shared" si="4"/>
        <v>52.845377970993695</v>
      </c>
      <c r="D44" s="36">
        <f t="shared" si="4"/>
        <v>51.829398873355331</v>
      </c>
      <c r="E44" s="36">
        <f t="shared" si="4"/>
        <v>50.851740627577556</v>
      </c>
      <c r="F44" s="36">
        <f t="shared" si="4"/>
        <v>49.910275678688322</v>
      </c>
      <c r="G44" s="36">
        <f t="shared" si="4"/>
        <v>49.003031076970728</v>
      </c>
      <c r="H44" s="36">
        <f t="shared" si="4"/>
        <v>48.128174687273486</v>
      </c>
      <c r="I44" s="36">
        <f t="shared" si="4"/>
        <v>47.284002848362661</v>
      </c>
      <c r="J44" s="36">
        <f t="shared" si="4"/>
        <v>46.468929307529379</v>
      </c>
      <c r="K44" s="36">
        <f t="shared" si="4"/>
        <v>45.681475279331835</v>
      </c>
      <c r="L44" s="36">
        <f t="shared" si="4"/>
        <v>44.9202604974721</v>
      </c>
      <c r="M44" s="36">
        <f t="shared" si="4"/>
        <v>44.183995145970812</v>
      </c>
      <c r="O44" s="35">
        <v>979</v>
      </c>
      <c r="P44" s="37">
        <f t="shared" si="5"/>
        <v>1031.8453779709937</v>
      </c>
      <c r="Q44" s="37">
        <f t="shared" si="5"/>
        <v>1030.8293988733553</v>
      </c>
      <c r="R44" s="37">
        <f t="shared" si="5"/>
        <v>1029.8517406275776</v>
      </c>
      <c r="S44" s="37">
        <f t="shared" si="5"/>
        <v>1028.9102756786883</v>
      </c>
      <c r="T44" s="37">
        <f t="shared" si="5"/>
        <v>1028.0030310769707</v>
      </c>
      <c r="U44" s="37">
        <f t="shared" si="5"/>
        <v>1027.1281746872735</v>
      </c>
      <c r="V44" s="37">
        <f t="shared" si="5"/>
        <v>1026.2840028483627</v>
      </c>
      <c r="W44" s="37">
        <f t="shared" si="5"/>
        <v>1025.4689293075294</v>
      </c>
      <c r="X44" s="37">
        <f t="shared" si="5"/>
        <v>1024.6814752793318</v>
      </c>
      <c r="Y44" s="37">
        <f t="shared" si="5"/>
        <v>1023.9202604974721</v>
      </c>
      <c r="Z44" s="37">
        <f t="shared" si="5"/>
        <v>1023.1839951459708</v>
      </c>
    </row>
    <row r="45" spans="2:26" x14ac:dyDescent="0.3">
      <c r="B45" s="35">
        <v>980</v>
      </c>
      <c r="C45" s="36">
        <f t="shared" si="4"/>
        <v>52.899356906612638</v>
      </c>
      <c r="D45" s="36">
        <f t="shared" si="4"/>
        <v>51.882340036658206</v>
      </c>
      <c r="E45" s="36">
        <f t="shared" si="4"/>
        <v>50.903683161415756</v>
      </c>
      <c r="F45" s="36">
        <f t="shared" si="4"/>
        <v>49.961256552721807</v>
      </c>
      <c r="G45" s="36">
        <f t="shared" si="4"/>
        <v>49.053085245588591</v>
      </c>
      <c r="H45" s="36">
        <f t="shared" si="4"/>
        <v>48.177335233430085</v>
      </c>
      <c r="I45" s="36">
        <f t="shared" si="4"/>
        <v>47.332301114806342</v>
      </c>
      <c r="J45" s="36">
        <f t="shared" si="4"/>
        <v>46.51639501673003</v>
      </c>
      <c r="K45" s="36">
        <f t="shared" si="4"/>
        <v>45.728136643253492</v>
      </c>
      <c r="L45" s="36">
        <f t="shared" si="4"/>
        <v>44.966144318204897</v>
      </c>
      <c r="M45" s="36">
        <f t="shared" si="4"/>
        <v>44.229126908121998</v>
      </c>
      <c r="O45" s="35">
        <v>980</v>
      </c>
      <c r="P45" s="37">
        <f t="shared" si="5"/>
        <v>1032.8993569066126</v>
      </c>
      <c r="Q45" s="37">
        <f t="shared" si="5"/>
        <v>1031.8823400366582</v>
      </c>
      <c r="R45" s="37">
        <f t="shared" si="5"/>
        <v>1030.9036831614158</v>
      </c>
      <c r="S45" s="37">
        <f t="shared" si="5"/>
        <v>1029.9612565527218</v>
      </c>
      <c r="T45" s="37">
        <f t="shared" si="5"/>
        <v>1029.0530852455886</v>
      </c>
      <c r="U45" s="37">
        <f t="shared" si="5"/>
        <v>1028.1773352334301</v>
      </c>
      <c r="V45" s="37">
        <f t="shared" si="5"/>
        <v>1027.3323011148063</v>
      </c>
      <c r="W45" s="37">
        <f t="shared" si="5"/>
        <v>1026.51639501673</v>
      </c>
      <c r="X45" s="37">
        <f t="shared" si="5"/>
        <v>1025.7281366432535</v>
      </c>
      <c r="Y45" s="37">
        <f t="shared" si="5"/>
        <v>1024.9661443182049</v>
      </c>
      <c r="Z45" s="37">
        <f t="shared" si="5"/>
        <v>1024.229126908122</v>
      </c>
    </row>
    <row r="46" spans="2:26" x14ac:dyDescent="0.3">
      <c r="B46" s="35">
        <v>981</v>
      </c>
      <c r="C46" s="36">
        <f t="shared" si="4"/>
        <v>52.953335842231809</v>
      </c>
      <c r="D46" s="36">
        <f t="shared" si="4"/>
        <v>51.935281199960855</v>
      </c>
      <c r="E46" s="36">
        <f t="shared" si="4"/>
        <v>50.95562569525373</v>
      </c>
      <c r="F46" s="36">
        <f t="shared" si="4"/>
        <v>50.012237426755291</v>
      </c>
      <c r="G46" s="36">
        <f t="shared" si="4"/>
        <v>49.103139414206453</v>
      </c>
      <c r="H46" s="36">
        <f t="shared" si="4"/>
        <v>48.226495779586685</v>
      </c>
      <c r="I46" s="36">
        <f t="shared" si="4"/>
        <v>47.380599381250022</v>
      </c>
      <c r="J46" s="36">
        <f t="shared" si="4"/>
        <v>46.563860725930908</v>
      </c>
      <c r="K46" s="36">
        <f t="shared" si="4"/>
        <v>45.774798007175377</v>
      </c>
      <c r="L46" s="36">
        <f t="shared" si="4"/>
        <v>45.012028138937694</v>
      </c>
      <c r="M46" s="36">
        <f t="shared" si="4"/>
        <v>44.274258670273184</v>
      </c>
      <c r="O46" s="35">
        <v>981</v>
      </c>
      <c r="P46" s="37">
        <f t="shared" si="5"/>
        <v>1033.9533358422318</v>
      </c>
      <c r="Q46" s="37">
        <f t="shared" si="5"/>
        <v>1032.9352811999609</v>
      </c>
      <c r="R46" s="37">
        <f t="shared" si="5"/>
        <v>1031.9556256952537</v>
      </c>
      <c r="S46" s="37">
        <f t="shared" si="5"/>
        <v>1031.0122374267553</v>
      </c>
      <c r="T46" s="37">
        <f t="shared" si="5"/>
        <v>1030.1031394142065</v>
      </c>
      <c r="U46" s="37">
        <f t="shared" si="5"/>
        <v>1029.2264957795867</v>
      </c>
      <c r="V46" s="37">
        <f t="shared" si="5"/>
        <v>1028.38059938125</v>
      </c>
      <c r="W46" s="37">
        <f t="shared" si="5"/>
        <v>1027.5638607259309</v>
      </c>
      <c r="X46" s="37">
        <f t="shared" si="5"/>
        <v>1026.7747980071754</v>
      </c>
      <c r="Y46" s="37">
        <f t="shared" si="5"/>
        <v>1026.0120281389377</v>
      </c>
      <c r="Z46" s="37">
        <f t="shared" si="5"/>
        <v>1025.2742586702732</v>
      </c>
    </row>
    <row r="47" spans="2:26" x14ac:dyDescent="0.3">
      <c r="B47" s="35">
        <v>982</v>
      </c>
      <c r="C47" s="36">
        <f t="shared" si="4"/>
        <v>53.007314777850752</v>
      </c>
      <c r="D47" s="36">
        <f t="shared" si="4"/>
        <v>51.988222363263503</v>
      </c>
      <c r="E47" s="36">
        <f t="shared" si="4"/>
        <v>51.00756822909193</v>
      </c>
      <c r="F47" s="36">
        <f t="shared" si="4"/>
        <v>50.063218300788549</v>
      </c>
      <c r="G47" s="36">
        <f t="shared" si="4"/>
        <v>49.153193582824542</v>
      </c>
      <c r="H47" s="36">
        <f t="shared" si="4"/>
        <v>48.275656325743284</v>
      </c>
      <c r="I47" s="36">
        <f t="shared" si="4"/>
        <v>47.428897647693702</v>
      </c>
      <c r="J47" s="36">
        <f t="shared" si="4"/>
        <v>46.611326435131559</v>
      </c>
      <c r="K47" s="36">
        <f t="shared" si="4"/>
        <v>45.821459371097035</v>
      </c>
      <c r="L47" s="36">
        <f t="shared" si="4"/>
        <v>45.057911959670719</v>
      </c>
      <c r="M47" s="36">
        <f t="shared" si="4"/>
        <v>44.319390432424143</v>
      </c>
      <c r="O47" s="35">
        <v>982</v>
      </c>
      <c r="P47" s="37">
        <f t="shared" si="5"/>
        <v>1035.0073147778508</v>
      </c>
      <c r="Q47" s="37">
        <f t="shared" si="5"/>
        <v>1033.9882223632635</v>
      </c>
      <c r="R47" s="37">
        <f t="shared" si="5"/>
        <v>1033.0075682290919</v>
      </c>
      <c r="S47" s="37">
        <f t="shared" si="5"/>
        <v>1032.0632183007885</v>
      </c>
      <c r="T47" s="37">
        <f t="shared" si="5"/>
        <v>1031.1531935828245</v>
      </c>
      <c r="U47" s="37">
        <f t="shared" si="5"/>
        <v>1030.2756563257433</v>
      </c>
      <c r="V47" s="37">
        <f t="shared" si="5"/>
        <v>1029.4288976476937</v>
      </c>
      <c r="W47" s="37">
        <f t="shared" si="5"/>
        <v>1028.6113264351316</v>
      </c>
      <c r="X47" s="37">
        <f t="shared" si="5"/>
        <v>1027.821459371097</v>
      </c>
      <c r="Y47" s="37">
        <f t="shared" si="5"/>
        <v>1027.0579119596707</v>
      </c>
      <c r="Z47" s="37">
        <f t="shared" si="5"/>
        <v>1026.3193904324241</v>
      </c>
    </row>
    <row r="48" spans="2:26" x14ac:dyDescent="0.3">
      <c r="B48" s="35">
        <v>983</v>
      </c>
      <c r="C48" s="36">
        <f t="shared" si="4"/>
        <v>53.061293713469695</v>
      </c>
      <c r="D48" s="36">
        <f t="shared" si="4"/>
        <v>52.041163526566379</v>
      </c>
      <c r="E48" s="36">
        <f t="shared" si="4"/>
        <v>51.059510762930131</v>
      </c>
      <c r="F48" s="36">
        <f t="shared" si="4"/>
        <v>50.114199174822033</v>
      </c>
      <c r="G48" s="36">
        <f t="shared" si="4"/>
        <v>49.203247751442404</v>
      </c>
      <c r="H48" s="36">
        <f t="shared" si="4"/>
        <v>48.324816871899884</v>
      </c>
      <c r="I48" s="36">
        <f t="shared" si="4"/>
        <v>47.477195914137383</v>
      </c>
      <c r="J48" s="36">
        <f t="shared" si="4"/>
        <v>46.658792144332438</v>
      </c>
      <c r="K48" s="36">
        <f t="shared" si="4"/>
        <v>45.868120735018692</v>
      </c>
      <c r="L48" s="36">
        <f t="shared" si="4"/>
        <v>45.103795780403516</v>
      </c>
      <c r="M48" s="36">
        <f t="shared" si="4"/>
        <v>44.364522194575329</v>
      </c>
      <c r="O48" s="35">
        <v>983</v>
      </c>
      <c r="P48" s="37">
        <f t="shared" si="5"/>
        <v>1036.0612937134697</v>
      </c>
      <c r="Q48" s="37">
        <f t="shared" si="5"/>
        <v>1035.0411635265664</v>
      </c>
      <c r="R48" s="37">
        <f t="shared" si="5"/>
        <v>1034.0595107629301</v>
      </c>
      <c r="S48" s="37">
        <f t="shared" si="5"/>
        <v>1033.114199174822</v>
      </c>
      <c r="T48" s="37">
        <f t="shared" si="5"/>
        <v>1032.2032477514424</v>
      </c>
      <c r="U48" s="37">
        <f t="shared" si="5"/>
        <v>1031.3248168718999</v>
      </c>
      <c r="V48" s="37">
        <f t="shared" si="5"/>
        <v>1030.4771959141374</v>
      </c>
      <c r="W48" s="37">
        <f t="shared" si="5"/>
        <v>1029.6587921443324</v>
      </c>
      <c r="X48" s="37">
        <f t="shared" si="5"/>
        <v>1028.8681207350187</v>
      </c>
      <c r="Y48" s="37">
        <f t="shared" si="5"/>
        <v>1028.1037957804035</v>
      </c>
      <c r="Z48" s="37">
        <f t="shared" si="5"/>
        <v>1027.3645221945753</v>
      </c>
    </row>
    <row r="49" spans="2:26" x14ac:dyDescent="0.3">
      <c r="B49" s="35">
        <v>984</v>
      </c>
      <c r="C49" s="36">
        <f t="shared" si="4"/>
        <v>53.115272649088638</v>
      </c>
      <c r="D49" s="36">
        <f t="shared" si="4"/>
        <v>52.094104689869027</v>
      </c>
      <c r="E49" s="36">
        <f t="shared" si="4"/>
        <v>51.111453296768332</v>
      </c>
      <c r="F49" s="36">
        <f t="shared" si="4"/>
        <v>50.165180048855291</v>
      </c>
      <c r="G49" s="36">
        <f t="shared" si="4"/>
        <v>49.253301920060267</v>
      </c>
      <c r="H49" s="36">
        <f t="shared" si="4"/>
        <v>48.373977418056484</v>
      </c>
      <c r="I49" s="36">
        <f t="shared" si="4"/>
        <v>47.525494180581063</v>
      </c>
      <c r="J49" s="36">
        <f t="shared" si="4"/>
        <v>46.706257853533089</v>
      </c>
      <c r="K49" s="36">
        <f t="shared" si="4"/>
        <v>45.91478209894035</v>
      </c>
      <c r="L49" s="36">
        <f t="shared" si="4"/>
        <v>45.149679601136313</v>
      </c>
      <c r="M49" s="36">
        <f t="shared" si="4"/>
        <v>44.409653956726515</v>
      </c>
      <c r="O49" s="35">
        <v>984</v>
      </c>
      <c r="P49" s="37">
        <f t="shared" si="5"/>
        <v>1037.1152726490886</v>
      </c>
      <c r="Q49" s="37">
        <f t="shared" si="5"/>
        <v>1036.094104689869</v>
      </c>
      <c r="R49" s="37">
        <f t="shared" si="5"/>
        <v>1035.1114532967683</v>
      </c>
      <c r="S49" s="37">
        <f t="shared" si="5"/>
        <v>1034.1651800488553</v>
      </c>
      <c r="T49" s="37">
        <f t="shared" si="5"/>
        <v>1033.2533019200603</v>
      </c>
      <c r="U49" s="37">
        <f t="shared" si="5"/>
        <v>1032.3739774180565</v>
      </c>
      <c r="V49" s="37">
        <f t="shared" si="5"/>
        <v>1031.5254941805811</v>
      </c>
      <c r="W49" s="37">
        <f t="shared" si="5"/>
        <v>1030.7062578535331</v>
      </c>
      <c r="X49" s="37">
        <f t="shared" si="5"/>
        <v>1029.9147820989403</v>
      </c>
      <c r="Y49" s="37">
        <f t="shared" si="5"/>
        <v>1029.1496796011363</v>
      </c>
      <c r="Z49" s="37">
        <f t="shared" si="5"/>
        <v>1028.4096539567265</v>
      </c>
    </row>
    <row r="50" spans="2:26" x14ac:dyDescent="0.3">
      <c r="B50" s="35">
        <v>985</v>
      </c>
      <c r="C50" s="36">
        <f t="shared" si="4"/>
        <v>53.169251584707581</v>
      </c>
      <c r="D50" s="36">
        <f t="shared" si="4"/>
        <v>52.147045853171676</v>
      </c>
      <c r="E50" s="36">
        <f t="shared" si="4"/>
        <v>51.163395830606532</v>
      </c>
      <c r="F50" s="36">
        <f t="shared" si="4"/>
        <v>50.216160922888776</v>
      </c>
      <c r="G50" s="36">
        <f t="shared" si="4"/>
        <v>49.303356088678356</v>
      </c>
      <c r="H50" s="36">
        <f t="shared" si="4"/>
        <v>48.423137964212856</v>
      </c>
      <c r="I50" s="36">
        <f t="shared" si="4"/>
        <v>47.573792447024744</v>
      </c>
      <c r="J50" s="36">
        <f t="shared" si="4"/>
        <v>46.75372356273374</v>
      </c>
      <c r="K50" s="36">
        <f t="shared" si="4"/>
        <v>45.961443462862007</v>
      </c>
      <c r="L50" s="36">
        <f t="shared" si="4"/>
        <v>45.19556342186911</v>
      </c>
      <c r="M50" s="36">
        <f t="shared" si="4"/>
        <v>44.454785718877702</v>
      </c>
      <c r="O50" s="35">
        <v>985</v>
      </c>
      <c r="P50" s="37">
        <f t="shared" si="5"/>
        <v>1038.1692515847076</v>
      </c>
      <c r="Q50" s="37">
        <f t="shared" si="5"/>
        <v>1037.1470458531717</v>
      </c>
      <c r="R50" s="37">
        <f t="shared" si="5"/>
        <v>1036.1633958306065</v>
      </c>
      <c r="S50" s="37">
        <f t="shared" si="5"/>
        <v>1035.2161609228888</v>
      </c>
      <c r="T50" s="37">
        <f t="shared" si="5"/>
        <v>1034.3033560886784</v>
      </c>
      <c r="U50" s="37">
        <f t="shared" si="5"/>
        <v>1033.4231379642129</v>
      </c>
      <c r="V50" s="37">
        <f t="shared" si="5"/>
        <v>1032.5737924470247</v>
      </c>
      <c r="W50" s="37">
        <f t="shared" si="5"/>
        <v>1031.7537235627337</v>
      </c>
      <c r="X50" s="37">
        <f t="shared" si="5"/>
        <v>1030.961443462862</v>
      </c>
      <c r="Y50" s="37">
        <f t="shared" si="5"/>
        <v>1030.1955634218691</v>
      </c>
      <c r="Z50" s="37">
        <f t="shared" si="5"/>
        <v>1029.4547857188777</v>
      </c>
    </row>
    <row r="51" spans="2:26" x14ac:dyDescent="0.3">
      <c r="B51" s="35">
        <v>986</v>
      </c>
      <c r="C51" s="36">
        <f t="shared" si="4"/>
        <v>53.223230520326752</v>
      </c>
      <c r="D51" s="36">
        <f t="shared" si="4"/>
        <v>52.199987016474324</v>
      </c>
      <c r="E51" s="36">
        <f t="shared" si="4"/>
        <v>51.215338364444733</v>
      </c>
      <c r="F51" s="36">
        <f t="shared" si="4"/>
        <v>50.26714179692226</v>
      </c>
      <c r="G51" s="36">
        <f t="shared" si="4"/>
        <v>49.353410257296218</v>
      </c>
      <c r="H51" s="36">
        <f t="shared" si="4"/>
        <v>48.472298510369455</v>
      </c>
      <c r="I51" s="36">
        <f t="shared" si="4"/>
        <v>47.622090713468424</v>
      </c>
      <c r="J51" s="36">
        <f t="shared" si="4"/>
        <v>46.801189271934618</v>
      </c>
      <c r="K51" s="36">
        <f t="shared" si="4"/>
        <v>46.008104826783665</v>
      </c>
      <c r="L51" s="36">
        <f t="shared" si="4"/>
        <v>45.241447242602135</v>
      </c>
      <c r="M51" s="36">
        <f t="shared" si="4"/>
        <v>44.499917481028888</v>
      </c>
      <c r="O51" s="35">
        <v>986</v>
      </c>
      <c r="P51" s="37">
        <f t="shared" si="5"/>
        <v>1039.2232305203268</v>
      </c>
      <c r="Q51" s="37">
        <f t="shared" si="5"/>
        <v>1038.1999870164743</v>
      </c>
      <c r="R51" s="37">
        <f t="shared" si="5"/>
        <v>1037.2153383644447</v>
      </c>
      <c r="S51" s="37">
        <f t="shared" si="5"/>
        <v>1036.2671417969223</v>
      </c>
      <c r="T51" s="37">
        <f t="shared" si="5"/>
        <v>1035.3534102572962</v>
      </c>
      <c r="U51" s="37">
        <f t="shared" si="5"/>
        <v>1034.4722985103695</v>
      </c>
      <c r="V51" s="37">
        <f t="shared" si="5"/>
        <v>1033.6220907134684</v>
      </c>
      <c r="W51" s="37">
        <f t="shared" si="5"/>
        <v>1032.8011892719346</v>
      </c>
      <c r="X51" s="37">
        <f t="shared" si="5"/>
        <v>1032.0081048267837</v>
      </c>
      <c r="Y51" s="37">
        <f t="shared" si="5"/>
        <v>1031.2414472426021</v>
      </c>
      <c r="Z51" s="37">
        <f t="shared" si="5"/>
        <v>1030.4999174810289</v>
      </c>
    </row>
    <row r="52" spans="2:26" x14ac:dyDescent="0.3">
      <c r="B52" s="35">
        <v>987</v>
      </c>
      <c r="C52" s="36">
        <f t="shared" si="4"/>
        <v>53.277209455945695</v>
      </c>
      <c r="D52" s="36">
        <f t="shared" si="4"/>
        <v>52.2529281797772</v>
      </c>
      <c r="E52" s="36">
        <f t="shared" si="4"/>
        <v>51.267280898282934</v>
      </c>
      <c r="F52" s="36">
        <f t="shared" si="4"/>
        <v>50.318122670955518</v>
      </c>
      <c r="G52" s="36">
        <f t="shared" si="4"/>
        <v>49.403464425914308</v>
      </c>
      <c r="H52" s="36">
        <f t="shared" si="4"/>
        <v>48.521459056526055</v>
      </c>
      <c r="I52" s="36">
        <f t="shared" si="4"/>
        <v>47.670388979912104</v>
      </c>
      <c r="J52" s="36">
        <f t="shared" si="4"/>
        <v>46.848654981135269</v>
      </c>
      <c r="K52" s="36">
        <f t="shared" si="4"/>
        <v>46.054766190705323</v>
      </c>
      <c r="L52" s="36">
        <f t="shared" si="4"/>
        <v>45.287331063334932</v>
      </c>
      <c r="M52" s="36">
        <f t="shared" si="4"/>
        <v>44.545049243180074</v>
      </c>
      <c r="O52" s="35">
        <v>987</v>
      </c>
      <c r="P52" s="37">
        <f t="shared" si="5"/>
        <v>1040.2772094559457</v>
      </c>
      <c r="Q52" s="37">
        <f t="shared" si="5"/>
        <v>1039.2529281797772</v>
      </c>
      <c r="R52" s="37">
        <f t="shared" si="5"/>
        <v>1038.2672808982829</v>
      </c>
      <c r="S52" s="37">
        <f t="shared" si="5"/>
        <v>1037.3181226709555</v>
      </c>
      <c r="T52" s="37">
        <f t="shared" si="5"/>
        <v>1036.4034644259143</v>
      </c>
      <c r="U52" s="37">
        <f t="shared" si="5"/>
        <v>1035.5214590565261</v>
      </c>
      <c r="V52" s="37">
        <f t="shared" si="5"/>
        <v>1034.6703889799121</v>
      </c>
      <c r="W52" s="37">
        <f t="shared" si="5"/>
        <v>1033.8486549811353</v>
      </c>
      <c r="X52" s="37">
        <f t="shared" si="5"/>
        <v>1033.0547661907053</v>
      </c>
      <c r="Y52" s="37">
        <f t="shared" si="5"/>
        <v>1032.2873310633349</v>
      </c>
      <c r="Z52" s="37">
        <f t="shared" si="5"/>
        <v>1031.5450492431801</v>
      </c>
    </row>
    <row r="53" spans="2:26" x14ac:dyDescent="0.3">
      <c r="B53" s="35">
        <v>988</v>
      </c>
      <c r="C53" s="36">
        <f t="shared" si="4"/>
        <v>53.331188391564638</v>
      </c>
      <c r="D53" s="36">
        <f t="shared" si="4"/>
        <v>52.305869343079848</v>
      </c>
      <c r="E53" s="36">
        <f t="shared" si="4"/>
        <v>51.319223432121134</v>
      </c>
      <c r="F53" s="36">
        <f t="shared" si="4"/>
        <v>50.369103544989002</v>
      </c>
      <c r="G53" s="36">
        <f t="shared" si="4"/>
        <v>49.45351859453217</v>
      </c>
      <c r="H53" s="36">
        <f t="shared" si="4"/>
        <v>48.570619602682655</v>
      </c>
      <c r="I53" s="36">
        <f t="shared" si="4"/>
        <v>47.718687246355785</v>
      </c>
      <c r="J53" s="36">
        <f t="shared" si="4"/>
        <v>46.896120690336147</v>
      </c>
      <c r="K53" s="36">
        <f t="shared" si="4"/>
        <v>46.10142755462698</v>
      </c>
      <c r="L53" s="36">
        <f t="shared" si="4"/>
        <v>45.333214884067729</v>
      </c>
      <c r="M53" s="36">
        <f t="shared" si="4"/>
        <v>44.590181005331033</v>
      </c>
      <c r="O53" s="35">
        <v>988</v>
      </c>
      <c r="P53" s="37">
        <f t="shared" si="5"/>
        <v>1041.3311883915646</v>
      </c>
      <c r="Q53" s="37">
        <f t="shared" si="5"/>
        <v>1040.3058693430798</v>
      </c>
      <c r="R53" s="37">
        <f t="shared" si="5"/>
        <v>1039.3192234321211</v>
      </c>
      <c r="S53" s="37">
        <f t="shared" si="5"/>
        <v>1038.369103544989</v>
      </c>
      <c r="T53" s="37">
        <f t="shared" si="5"/>
        <v>1037.4535185945322</v>
      </c>
      <c r="U53" s="37">
        <f t="shared" si="5"/>
        <v>1036.5706196026827</v>
      </c>
      <c r="V53" s="37">
        <f t="shared" si="5"/>
        <v>1035.7186872463558</v>
      </c>
      <c r="W53" s="37">
        <f t="shared" si="5"/>
        <v>1034.8961206903361</v>
      </c>
      <c r="X53" s="37">
        <f t="shared" si="5"/>
        <v>1034.101427554627</v>
      </c>
      <c r="Y53" s="37">
        <f t="shared" si="5"/>
        <v>1033.3332148840677</v>
      </c>
      <c r="Z53" s="37">
        <f t="shared" si="5"/>
        <v>1032.590181005331</v>
      </c>
    </row>
    <row r="54" spans="2:26" x14ac:dyDescent="0.3">
      <c r="B54" s="35">
        <v>989</v>
      </c>
      <c r="C54" s="36">
        <f t="shared" si="4"/>
        <v>53.385167327183581</v>
      </c>
      <c r="D54" s="36">
        <f t="shared" si="4"/>
        <v>52.358810506382497</v>
      </c>
      <c r="E54" s="36">
        <f t="shared" si="4"/>
        <v>51.371165965959335</v>
      </c>
      <c r="F54" s="36">
        <f t="shared" si="4"/>
        <v>50.42008441902226</v>
      </c>
      <c r="G54" s="36">
        <f t="shared" si="4"/>
        <v>49.503572763150032</v>
      </c>
      <c r="H54" s="36">
        <f t="shared" si="4"/>
        <v>48.619780148839254</v>
      </c>
      <c r="I54" s="36">
        <f t="shared" si="4"/>
        <v>47.766985512799465</v>
      </c>
      <c r="J54" s="36">
        <f t="shared" si="4"/>
        <v>46.943586399536798</v>
      </c>
      <c r="K54" s="36">
        <f t="shared" si="4"/>
        <v>46.148088918548865</v>
      </c>
      <c r="L54" s="36">
        <f t="shared" si="4"/>
        <v>45.379098704800754</v>
      </c>
      <c r="M54" s="36">
        <f t="shared" si="4"/>
        <v>44.635312767482219</v>
      </c>
      <c r="O54" s="35">
        <v>989</v>
      </c>
      <c r="P54" s="37">
        <f t="shared" si="5"/>
        <v>1042.3851673271836</v>
      </c>
      <c r="Q54" s="37">
        <f t="shared" si="5"/>
        <v>1041.3588105063825</v>
      </c>
      <c r="R54" s="37">
        <f t="shared" si="5"/>
        <v>1040.3711659659593</v>
      </c>
      <c r="S54" s="37">
        <f t="shared" si="5"/>
        <v>1039.4200844190223</v>
      </c>
      <c r="T54" s="37">
        <f t="shared" si="5"/>
        <v>1038.50357276315</v>
      </c>
      <c r="U54" s="37">
        <f t="shared" si="5"/>
        <v>1037.6197801488393</v>
      </c>
      <c r="V54" s="37">
        <f t="shared" si="5"/>
        <v>1036.7669855127995</v>
      </c>
      <c r="W54" s="37">
        <f t="shared" si="5"/>
        <v>1035.9435863995368</v>
      </c>
      <c r="X54" s="37">
        <f t="shared" si="5"/>
        <v>1035.1480889185489</v>
      </c>
      <c r="Y54" s="37">
        <f t="shared" si="5"/>
        <v>1034.3790987048008</v>
      </c>
      <c r="Z54" s="37">
        <f t="shared" si="5"/>
        <v>1033.6353127674822</v>
      </c>
    </row>
    <row r="55" spans="2:26" x14ac:dyDescent="0.3">
      <c r="B55" s="35">
        <v>990</v>
      </c>
      <c r="C55" s="36">
        <f t="shared" si="4"/>
        <v>53.439146262802751</v>
      </c>
      <c r="D55" s="36">
        <f t="shared" si="4"/>
        <v>52.411751669685373</v>
      </c>
      <c r="E55" s="36">
        <f t="shared" si="4"/>
        <v>51.423108499797536</v>
      </c>
      <c r="F55" s="36">
        <f t="shared" si="4"/>
        <v>50.471065293055744</v>
      </c>
      <c r="G55" s="36">
        <f t="shared" si="4"/>
        <v>49.553626931768122</v>
      </c>
      <c r="H55" s="36">
        <f t="shared" si="4"/>
        <v>48.668940694995854</v>
      </c>
      <c r="I55" s="36">
        <f t="shared" si="4"/>
        <v>47.815283779243146</v>
      </c>
      <c r="J55" s="36">
        <f t="shared" si="4"/>
        <v>46.991052108737449</v>
      </c>
      <c r="K55" s="36">
        <f t="shared" si="4"/>
        <v>46.194750282470523</v>
      </c>
      <c r="L55" s="36">
        <f t="shared" si="4"/>
        <v>45.424982525533551</v>
      </c>
      <c r="M55" s="36">
        <f t="shared" si="4"/>
        <v>44.680444529633405</v>
      </c>
      <c r="O55" s="35">
        <v>990</v>
      </c>
      <c r="P55" s="37">
        <f t="shared" si="5"/>
        <v>1043.4391462628028</v>
      </c>
      <c r="Q55" s="37">
        <f t="shared" si="5"/>
        <v>1042.4117516696854</v>
      </c>
      <c r="R55" s="37">
        <f t="shared" si="5"/>
        <v>1041.4231084997975</v>
      </c>
      <c r="S55" s="37">
        <f t="shared" si="5"/>
        <v>1040.4710652930557</v>
      </c>
      <c r="T55" s="37">
        <f t="shared" si="5"/>
        <v>1039.5536269317681</v>
      </c>
      <c r="U55" s="37">
        <f t="shared" si="5"/>
        <v>1038.6689406949959</v>
      </c>
      <c r="V55" s="37">
        <f t="shared" si="5"/>
        <v>1037.8152837792431</v>
      </c>
      <c r="W55" s="37">
        <f t="shared" si="5"/>
        <v>1036.9910521087374</v>
      </c>
      <c r="X55" s="37">
        <f t="shared" si="5"/>
        <v>1036.1947502824705</v>
      </c>
      <c r="Y55" s="37">
        <f t="shared" si="5"/>
        <v>1035.4249825255336</v>
      </c>
      <c r="Z55" s="37">
        <f t="shared" si="5"/>
        <v>1034.6804445296334</v>
      </c>
    </row>
  </sheetData>
  <mergeCells count="2">
    <mergeCell ref="O1:T1"/>
    <mergeCell ref="B1:H1"/>
  </mergeCells>
  <pageMargins left="0.70866141732283472" right="0.70866141732283472" top="0.78740157480314965" bottom="0.78740157480314965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Series</vt:lpstr>
      <vt:lpstr>Parallel</vt:lpstr>
      <vt:lpstr>Dipole_H_Z</vt:lpstr>
      <vt:lpstr>P_dB</vt:lpstr>
      <vt:lpstr>Attenuation</vt:lpstr>
      <vt:lpstr>RDF</vt:lpstr>
      <vt:lpstr>VF</vt:lpstr>
      <vt:lpstr>Meteo</vt:lpstr>
      <vt:lpstr>Meteo_korekce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Míra Šídlo</dc:creator>
  <cp:lastModifiedBy>Míra Šídlo</cp:lastModifiedBy>
  <cp:lastPrinted>2025-04-06T10:32:36Z</cp:lastPrinted>
  <dcterms:created xsi:type="dcterms:W3CDTF">2025-01-01T19:47:56Z</dcterms:created>
  <dcterms:modified xsi:type="dcterms:W3CDTF">2026-02-01T17:02:32Z</dcterms:modified>
</cp:coreProperties>
</file>